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52" activeTab="1"/>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'04'!$A$1:$U$75</definedName>
    <definedName name="_xlnm.Print_Area" localSheetId="9">'04 (bỏ)'!$A$1:$U$23</definedName>
    <definedName name="_xlnm.Print_Area" localSheetId="10">'05'!$A$1:$U$76</definedName>
    <definedName name="_xlnm.Print_Area" localSheetId="11">'05 (bỏ)'!$A$1:$V$23</definedName>
    <definedName name="_xlnm.Print_Area" localSheetId="12">'06'!$A$1:$J$28</definedName>
    <definedName name="_xlnm.Print_Area" localSheetId="13">'07'!$A$1:$J$29</definedName>
    <definedName name="_xlnm.Print_Area" localSheetId="14">'08'!$A$1:$W$57</definedName>
    <definedName name="_xlnm.Print_Area" localSheetId="15">'09'!$A$1:$U$30</definedName>
    <definedName name="_xlnm.Print_Area" localSheetId="16">'10'!$A$1:$X$29</definedName>
    <definedName name="_xlnm.Print_Area" localSheetId="17">'11'!$A$1:$T$37</definedName>
    <definedName name="_xlnm.Print_Area" localSheetId="18">'12'!$A$1:$V$51</definedName>
    <definedName name="_xlnm.Print_Area" localSheetId="2">'PT01'!$A$1:$D$36</definedName>
    <definedName name="_xlnm.Print_Area" localSheetId="5">'PT02'!$A$1:$D$35</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<sst xmlns="http://schemas.openxmlformats.org/spreadsheetml/2006/main" count="1644" uniqueCount="461">
  <si>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</si>
  <si>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</si>
  <si>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</si>
  <si>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</si>
  <si>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</si>
  <si>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</si>
  <si>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</si>
  <si>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</si>
  <si>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</si>
  <si>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</si>
  <si>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</si>
  <si>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</si>
  <si>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</si>
  <si>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</si>
  <si>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</si>
  <si>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</si>
  <si>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</si>
  <si>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</si>
  <si>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</si>
  <si>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</si>
  <si>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</si>
  <si>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</si>
  <si>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</si>
  <si>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</si>
  <si>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</si>
  <si>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</si>
  <si>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</si>
  <si>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</si>
  <si>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</si>
  <si>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</si>
  <si>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</si>
  <si>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</si>
  <si>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</si>
  <si>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</si>
  <si>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</si>
  <si>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</si>
  <si>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</si>
  <si>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</si>
  <si>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</si>
  <si>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</si>
  <si>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</si>
  <si>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</si>
  <si>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</si>
  <si>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</si>
  <si>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</si>
  <si>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</si>
  <si>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</si>
  <si>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</si>
  <si>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</si>
  <si>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</si>
  <si>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</si>
  <si>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</si>
  <si>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</si>
  <si>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</si>
  <si>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</si>
  <si>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</si>
  <si>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</si>
  <si>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</si>
  <si>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</si>
  <si>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</si>
  <si>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</si>
  <si>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</si>
  <si>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</si>
  <si>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</si>
  <si>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</si>
  <si>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</si>
  <si>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</si>
  <si>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</si>
  <si>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</si>
  <si>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</si>
  <si>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</si>
  <si>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</si>
  <si>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</si>
  <si>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</si>
  <si>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</si>
  <si>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</si>
  <si>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</si>
  <si>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</si>
  <si>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</si>
  <si>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</si>
  <si>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</si>
  <si>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</si>
  <si>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</si>
  <si>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</si>
  <si>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</si>
  <si>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</si>
  <si>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</si>
  <si>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</si>
  <si>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</si>
  <si>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</si>
  <si>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</si>
  <si>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</si>
  <si>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</si>
  <si>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</si>
  <si>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</si>
  <si>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</si>
  <si>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</si>
  <si>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</si>
  <si>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</si>
  <si>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</si>
  <si>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</si>
  <si>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</si>
  <si>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</si>
  <si>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</si>
  <si>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</si>
  <si>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</si>
  <si>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</si>
  <si>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</si>
  <si>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</si>
  <si>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</si>
  <si>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</si>
  <si>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</si>
  <si>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</si>
  <si>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</si>
  <si>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</si>
  <si>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</si>
  <si>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</si>
  <si>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</si>
  <si>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</si>
  <si>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</si>
  <si>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</si>
  <si>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</si>
  <si>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</si>
  <si>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</si>
  <si>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</si>
  <si>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</si>
  <si>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</si>
  <si>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</si>
  <si>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</si>
  <si>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</si>
  <si>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</si>
  <si>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</si>
  <si>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</si>
  <si>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</si>
  <si>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</si>
  <si>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</si>
  <si>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</si>
  <si>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</si>
  <si>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</si>
  <si>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</si>
  <si>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</si>
  <si>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</si>
  <si>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</si>
  <si>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</si>
  <si>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</si>
  <si>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</si>
  <si>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</si>
  <si>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</si>
  <si>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</si>
  <si>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</si>
  <si>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</si>
  <si>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</si>
  <si>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</si>
  <si>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</si>
  <si>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</si>
  <si>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</si>
  <si>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</si>
  <si>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</si>
  <si>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</si>
  <si>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</si>
  <si>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</si>
  <si>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</si>
  <si>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</si>
  <si>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</si>
  <si>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</si>
  <si>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</si>
  <si>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</si>
  <si>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</si>
  <si>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</si>
  <si>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</si>
  <si>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</si>
  <si>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</si>
  <si>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</si>
  <si>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</si>
  <si>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</si>
  <si>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</si>
  <si>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</si>
  <si>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</si>
  <si>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</si>
  <si>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</si>
  <si>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</si>
  <si>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</si>
  <si>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</si>
  <si>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</si>
  <si>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</si>
  <si>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</si>
  <si>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</si>
  <si>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</si>
  <si>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</si>
  <si>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</si>
  <si>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</si>
  <si>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</si>
  <si>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</si>
  <si>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</si>
  <si>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</si>
  <si>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</si>
  <si>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</si>
  <si>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</si>
  <si>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</si>
  <si>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</si>
  <si>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</si>
  <si>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</si>
  <si>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</si>
  <si>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</si>
  <si>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</si>
  <si>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</si>
  <si>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</si>
  <si>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</si>
  <si>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</si>
  <si>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</si>
  <si>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</si>
  <si>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</si>
  <si>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</si>
  <si>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</si>
  <si>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</si>
  <si>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</si>
  <si>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</si>
  <si>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</si>
  <si>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</si>
  <si>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</si>
  <si>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</si>
  <si>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</si>
  <si>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</si>
  <si>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</si>
  <si>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</si>
  <si>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</si>
  <si>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</si>
  <si>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</si>
  <si>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</si>
  <si>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</si>
  <si>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</si>
  <si>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</si>
  <si>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</si>
  <si>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</si>
  <si>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</si>
  <si>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</si>
  <si>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</si>
  <si>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</si>
  <si>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</si>
  <si>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</si>
  <si>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</si>
  <si>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</si>
  <si>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</si>
  <si>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</si>
  <si>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</si>
  <si>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</si>
  <si>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</si>
  <si>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</si>
  <si>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</si>
  <si>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</si>
  <si>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</si>
  <si>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</si>
  <si>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</si>
  <si>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</si>
  <si>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</si>
  <si>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</si>
  <si>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</si>
  <si>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</si>
  <si>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</si>
  <si>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</si>
  <si>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</si>
  <si>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</si>
  <si>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</si>
  <si>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</si>
  <si>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</si>
  <si>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</si>
  <si>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</si>
  <si>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</si>
  <si>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</si>
  <si>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</si>
  <si>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</si>
  <si>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</si>
  <si>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</si>
  <si>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</si>
  <si>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</si>
  <si>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</si>
  <si>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</si>
  <si>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</si>
  <si>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</si>
  <si>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</si>
  <si>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</si>
  <si>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</si>
  <si>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</si>
  <si>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</si>
  <si>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</si>
  <si>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</si>
  <si>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</si>
  <si>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</si>
  <si>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</si>
  <si>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</si>
  <si>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</si>
  <si>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</si>
  <si>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</si>
  <si>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</si>
  <si>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</si>
  <si>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</si>
  <si>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</si>
  <si>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</si>
  <si>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</si>
  <si>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</si>
  <si>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ô bôi vàng không thực hiện thống kê</t>
  </si>
  <si>
    <t>Đơn vị tính: Việc và 1.000 đồng</t>
  </si>
  <si>
    <t>Số đình chỉ</t>
  </si>
  <si>
    <t>Số việc tiếp nhận  (Việc)</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</si>
  <si>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</si>
  <si>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</si>
  <si>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</si>
  <si>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</si>
  <si>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</si>
  <si>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</si>
  <si>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</si>
  <si>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</si>
  <si>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</si>
  <si>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</si>
  <si>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</si>
  <si>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</si>
  <si>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</si>
  <si>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</si>
  <si>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</si>
  <si>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</si>
  <si>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</si>
  <si>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</si>
  <si>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</si>
  <si>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</si>
  <si>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</si>
  <si>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</si>
  <si>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</si>
  <si>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Cục Thi hành án DS tỉnh Sơn La</t>
  </si>
  <si>
    <t>Nguyễn Ngọc Hải</t>
  </si>
  <si>
    <t>Nguyễn Văn Bắc</t>
  </si>
  <si>
    <t>Lường Quang Yên</t>
  </si>
  <si>
    <t>Lò Anh Vĩnh</t>
  </si>
  <si>
    <t>Hoàng Quốc Toản</t>
  </si>
  <si>
    <t>Thào Thị Minh Ngọc</t>
  </si>
  <si>
    <t>Chi cục THA Thành Phố</t>
  </si>
  <si>
    <t>Trịnh Cương Quyết</t>
  </si>
  <si>
    <t>Lạc Quốc Dũng</t>
  </si>
  <si>
    <t>Cầm Trung Toàn</t>
  </si>
  <si>
    <t>Lê Thị Hải Thương</t>
  </si>
  <si>
    <t>Hà Thị Tuyết</t>
  </si>
  <si>
    <t>Tòng Mai Phương</t>
  </si>
  <si>
    <t>Chi cục THA Mai Sơn</t>
  </si>
  <si>
    <t>Hà Thị Bích Thuỷ</t>
  </si>
  <si>
    <t>Nguyễn Trọng Đoàn</t>
  </si>
  <si>
    <t>Ngô Văn Bình</t>
  </si>
  <si>
    <t>Nguyễn Hữu Việt</t>
  </si>
  <si>
    <t>Nguyễn Mạnh Toản</t>
  </si>
  <si>
    <t>Chi cục THA Yên Châu</t>
  </si>
  <si>
    <t>Hoàng Thị Vui</t>
  </si>
  <si>
    <t>Lừ Văn Tâm</t>
  </si>
  <si>
    <t>Chi cục THA Mộc Châu</t>
  </si>
  <si>
    <t xml:space="preserve"> Hoàng Ngọc Lập</t>
  </si>
  <si>
    <t>Nguyễn Ngọc Chiến</t>
  </si>
  <si>
    <t>Trần Văn Tuấn</t>
  </si>
  <si>
    <t>Chi cục THA Vân Hồ</t>
  </si>
  <si>
    <t>Vũ Thắng</t>
  </si>
  <si>
    <t>Ngô Đình Sơn</t>
  </si>
  <si>
    <t>Hoàng Anh Dũng</t>
  </si>
  <si>
    <t>Chi cục THA Phù Yên</t>
  </si>
  <si>
    <t>Lò Văn Khiếng</t>
  </si>
  <si>
    <t>32</t>
  </si>
  <si>
    <t>Hoàng Ngọc Bắc</t>
  </si>
  <si>
    <t>Chi cục THA Bắc Yên</t>
  </si>
  <si>
    <t>33</t>
  </si>
  <si>
    <t>34</t>
  </si>
  <si>
    <t>Ngô Quang</t>
  </si>
  <si>
    <t>Chi cục THA Sông Mã</t>
  </si>
  <si>
    <t>35</t>
  </si>
  <si>
    <t>Nguyễn Viết Hiền</t>
  </si>
  <si>
    <t>36</t>
  </si>
  <si>
    <t xml:space="preserve">Quàng Văn Hải </t>
  </si>
  <si>
    <t>37</t>
  </si>
  <si>
    <t>Lường Văn Bích</t>
  </si>
  <si>
    <t>38</t>
  </si>
  <si>
    <t>Chi cục THA Sốp Cộp</t>
  </si>
  <si>
    <t>39</t>
  </si>
  <si>
    <t>Nguyễn Tấn Việt</t>
  </si>
  <si>
    <t>40</t>
  </si>
  <si>
    <t>Bùi Đỗ Hà</t>
  </si>
  <si>
    <t>Chi cục THA Thuận Châu</t>
  </si>
  <si>
    <t>Trần Văn Quận</t>
  </si>
  <si>
    <t>Lò Văn Ngoan</t>
  </si>
  <si>
    <t>Trần Thị Cúc</t>
  </si>
  <si>
    <t>Chi cục THA Quỳnh Nhai</t>
  </si>
  <si>
    <t>Lò Văn Kính</t>
  </si>
  <si>
    <t>Chi cục THA Mường La</t>
  </si>
  <si>
    <t>Vũ Văn Nhương</t>
  </si>
  <si>
    <t>Lê Thị Thu Huyền</t>
  </si>
  <si>
    <t>Chi cục Thi hành án huyện Thành Phố</t>
  </si>
  <si>
    <t>Chi cục Thi hành án huyện  Mai Sơn</t>
  </si>
  <si>
    <t>Chi cục Thi hành án huyện Yên Châu</t>
  </si>
  <si>
    <t>Chi cục Thi hành án huyện  Mộc Châu</t>
  </si>
  <si>
    <t>Chi cục Thi hành án huyện Vân Hồ</t>
  </si>
  <si>
    <t>Chi cục Thi hành án huyện Phù Yên</t>
  </si>
  <si>
    <t>Chi cục Thi hành án huyện Bắc Yên</t>
  </si>
  <si>
    <t>Chi cục Thi hành án huyện Sông Mã</t>
  </si>
  <si>
    <t xml:space="preserve">Chi cục Thi hành án huyện Sốp Cộp </t>
  </si>
  <si>
    <t>Chi cục Thi hành án huyện Quỳnh Nhai</t>
  </si>
  <si>
    <t>Chi cục Thi hành án huyện Thuận Châu</t>
  </si>
  <si>
    <t>Chi cục Thi hành án huyện Mường La</t>
  </si>
  <si>
    <t>6.1</t>
  </si>
  <si>
    <t>6.2</t>
  </si>
  <si>
    <t>7.1</t>
  </si>
  <si>
    <t>7.2</t>
  </si>
  <si>
    <t>8.1</t>
  </si>
  <si>
    <t>8.2</t>
  </si>
  <si>
    <t>9.1</t>
  </si>
  <si>
    <t>9.2</t>
  </si>
  <si>
    <t>10.1</t>
  </si>
  <si>
    <t>10.2</t>
  </si>
  <si>
    <t>11.1</t>
  </si>
  <si>
    <t>11.2</t>
  </si>
  <si>
    <t>12.1</t>
  </si>
  <si>
    <t>12.2</t>
  </si>
  <si>
    <t>13.1</t>
  </si>
  <si>
    <t>13.2</t>
  </si>
  <si>
    <t>Cục THADS tỉnh Sơn La</t>
  </si>
  <si>
    <t>PHÓ CỤC TRƯỞNG</t>
  </si>
  <si>
    <t>Nguyễn Thị Nga</t>
  </si>
  <si>
    <t>Quàng Văn Mừng</t>
  </si>
  <si>
    <t>Lê Văn Minh</t>
  </si>
  <si>
    <t>Lò Huy Bắc</t>
  </si>
  <si>
    <t>CC THA Thành Phố</t>
  </si>
  <si>
    <t>CC  THA Mai Sơn</t>
  </si>
  <si>
    <t>CC THA Yên Châu</t>
  </si>
  <si>
    <t>CC THA Mộc Châu</t>
  </si>
  <si>
    <t>CC THA Vân Hồ</t>
  </si>
  <si>
    <t>CC THA  Phù Yên</t>
  </si>
  <si>
    <t>CC THA  Bắc Yên</t>
  </si>
  <si>
    <t>CC THA Sông Mã</t>
  </si>
  <si>
    <t>CC THA Sốp Cộp</t>
  </si>
  <si>
    <t>CC THA Thuận Châu</t>
  </si>
  <si>
    <t>CC THA Quỳnh Nhai</t>
  </si>
  <si>
    <t>CC THA Mường La</t>
  </si>
  <si>
    <t>Nguyễn T Minh Hậu</t>
  </si>
  <si>
    <t>31</t>
  </si>
  <si>
    <t>Đỗ Hải Yến</t>
  </si>
  <si>
    <t>Nguyễn Tuấn Anh</t>
  </si>
  <si>
    <t>Lường Văn Nghi</t>
  </si>
  <si>
    <t>Nguyễn Văn Phú</t>
  </si>
  <si>
    <t>30</t>
  </si>
  <si>
    <t>Ghi chú: Toàn tỉnh có 03 việc thu hồi hủy quyết định trong đó CC THADS thành phố 01 việc thu hồi hủy QĐ THA theo điểm c khoản 1 Điều 37 luật THADS  căn cứ ra QĐ THA không còn; Chi cục THADS huyện Sông Mã 02 việc thu hồi hủy QĐ THA theo điểm b khoản 1 Điều 37 luật THADS QĐ về THA có sai sót  làm thay đổi nội dung vụ việc</t>
  </si>
  <si>
    <t>Ghi chú: Toàn tỉnh có 03 việc thu hồi hủy quyết định trong đó CC THADS thành phố 01 việc =  300.000đ thu hồi hủy QĐ THA theo điểm c khoản 1 Điều 37 luật THADS  căn cứ ra QĐ THA không còn; Chi cục THADS huyện Sông Mã 02 việc = 409.319đ thu hồi hủy QĐ THA theo điểm b khoản 1 Điều 37 luật THADS QĐ về THA có sai sót  làm thay đổi nội dung vụ việc</t>
  </si>
  <si>
    <t xml:space="preserve">Ghi chú: Báo cáo tháng 02/2021 (báo cáo 05 tháng năm 2021) Cục THADS tỉnh Sơn La tiếp nhận 07 đơn tố cáo trong đó 01 đơn tố cáo nặc danh không đủ điều kiện thụ lý nên lưu đơn theo quy định, 05 đơn trùng lưu đơn; 01 đơn đang trong thời hạn giải quyết; và về khiếu nại: có01 đơn khiếu nại người có đơn không đề nghị giải quyết; </t>
  </si>
  <si>
    <t>Sơn La, ngày  29 tháng 2 năm 2021</t>
  </si>
  <si>
    <t>KẾT QUẢ THI HÀNH ÁN DÂN SỰ TÍNH BẰNG VIỆC
05 tháng/năm 2021</t>
  </si>
  <si>
    <t>KẾT QUẢ THI HÀNH ÁN DÂN SỰ TÍNH BẰNG TIỀN
05 tháng/năm 2021</t>
  </si>
  <si>
    <t>KẾT QUẢ THI HÀNH  CHO NGÂN SÁCH NHÀ NƯỚC
05 tháng/năm 2021</t>
  </si>
  <si>
    <t>KẾT QUẢ THI HÀNH ÁN DÂN SỰ TÍNH BẰNG VIỆC CHIA THEO CƠ QUAN THI HÀNH ÁN DÂN SỰ VÀ CHẤP HÀNH VIÊN
05 tháng/năm 2021</t>
  </si>
  <si>
    <t>KẾT QUẢ THI HÀNH ÁN DÂN SỰ TÍNH BẰNG TIỀN CHIA THEO CƠ QUAN THI HÀNH ÁN DÂN SỰ VÀ CHẤP HÀNH VIÊN
05 tháng/năm 2021</t>
  </si>
  <si>
    <r>
      <t xml:space="preserve">KẾT QUẢ ĐỀ NGHỊ, XÉT MIỄN VÀ GIẢM NGHĨA VỤ 
THI HÀNH ÁN DÂN SỰ
</t>
    </r>
    <r>
      <rPr>
        <sz val="13"/>
        <rFont val="Times New Roman"/>
        <family val="1"/>
      </rPr>
      <t>05 tháng/năm 2021</t>
    </r>
  </si>
  <si>
    <r>
      <t xml:space="preserve">KẾT QUẢ CƯỠNG CHẾ THI HÀNH ÁN DÂN SỰ
</t>
    </r>
    <r>
      <rPr>
        <sz val="13"/>
        <rFont val="Times New Roman"/>
        <family val="1"/>
      </rPr>
      <t>05 tháng/năm 2021</t>
    </r>
  </si>
  <si>
    <r>
      <t xml:space="preserve">KẾT QUẢ GIẢI QUYẾT KHIẾU NẠI, TỐ CÁO 
VỀ THI HÀNH ÁN DÂN SỰ
</t>
    </r>
    <r>
      <rPr>
        <sz val="13"/>
        <rFont val="Times New Roman"/>
        <family val="1"/>
      </rPr>
      <t>05 tháng/năm 2021</t>
    </r>
  </si>
  <si>
    <r>
      <t xml:space="preserve">TIẾP CÔNG DÂN TRONG THI HÀNH ÁN DÂN SỰ
</t>
    </r>
    <r>
      <rPr>
        <sz val="13"/>
        <rFont val="Times New Roman"/>
        <family val="1"/>
      </rPr>
      <t>05 tháng/năm 2021</t>
    </r>
  </si>
  <si>
    <r>
      <t xml:space="preserve">KẾT QUẢ GIÁM SÁT, KIỂM SÁT THI HÀNH ÁN DÂN SỰ
</t>
    </r>
    <r>
      <rPr>
        <sz val="13"/>
        <rFont val="Times New Roman"/>
        <family val="1"/>
      </rPr>
      <t>05 tháng/năm 2021</t>
    </r>
  </si>
  <si>
    <r>
      <t xml:space="preserve">KẾT QUẢ BỒI THƯỜNG  NHÀ NƯỚC TRONG THI HÀNH ÁN DÂN SỰ
</t>
    </r>
    <r>
      <rPr>
        <sz val="14"/>
        <color indexed="8"/>
        <rFont val="Times New Roman"/>
        <family val="1"/>
      </rPr>
      <t>05 tháng/năm 2021</t>
    </r>
  </si>
  <si>
    <r>
      <t xml:space="preserve">KẾT QUẢ THEO DÕI VIỆC THI HÀNH  ÁN HÀNH CHÍNH 
</t>
    </r>
    <r>
      <rPr>
        <sz val="14"/>
        <rFont val="Times New Roman"/>
        <family val="1"/>
      </rPr>
      <t>05 tháng/năm 2021</t>
    </r>
  </si>
  <si>
    <t>05 tháng/năm 2021</t>
  </si>
  <si>
    <t>(Đã ký)</t>
  </si>
  <si>
    <t xml:space="preserve">                                 (Đã ký)</t>
  </si>
  <si>
    <t>05 tháng / năm 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</si>
</sst>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 ;&quot; (&quot;#,##0\);&quot; -&quot;#\ ;@\ "/>
    <numFmt numFmtId="174" formatCode="_(* #,##0.0_);_(* \(#,##0.0\);_(* &quot;-&quot;??_);_(@_)"/>
  </numFmts>
  <fonts count="91">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b/>
      <i/>
      <sz val="11"/>
      <color indexed="10"/>
      <name val="Times New Roman"/>
      <family val="1"/>
    </font>
    <font>
      <sz val="10"/>
      <name val="Times New Roman"/>
      <family val="1"/>
    </font>
    <font>
      <b/>
      <sz val="11"/>
      <color indexed="10"/>
      <name val="Times New Roman"/>
      <family val="1"/>
    </font>
    <font>
      <sz val="8.5"/>
      <name val="Times New Roman"/>
      <family val="1"/>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sz val="11"/>
      <color indexed="8"/>
      <name val="Calibri"/>
      <family val="2"/>
    </font>
    <font>
      <i/>
      <sz val="11"/>
      <color indexed="8"/>
      <name val="Times New Roman"/>
      <family val="1"/>
    </font>
    <font>
      <sz val="10"/>
      <name val="Arial"/>
      <family val="2"/>
    </font>
    <font>
      <i/>
      <sz val="9"/>
      <name val="Times New Roman"/>
      <family val="1"/>
    </font>
    <font>
      <sz val="12"/>
      <color indexed="10"/>
      <name val="Times New Roman"/>
      <family val="1"/>
    </font>
    <font>
      <sz val="11"/>
      <color indexed="10"/>
      <name val="Times New Roman"/>
      <family val="1"/>
    </font>
    <font>
      <sz val="10"/>
      <color indexed="10"/>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9"/>
      <color indexed="8"/>
      <name val="Times New Roman"/>
      <family val="1"/>
    </font>
    <font>
      <sz val="6"/>
      <name val="Times New Roman"/>
      <family val="1"/>
    </font>
    <font>
      <sz val="9"/>
      <color indexed="10"/>
      <name val="Times New Roman"/>
      <family val="1"/>
    </font>
    <font>
      <b/>
      <sz val="6"/>
      <name val="Times New Roman"/>
      <family val="1"/>
    </font>
    <font>
      <sz val="6"/>
      <name val="Arial"/>
      <family val="2"/>
    </font>
    <font>
      <sz val="6"/>
      <color indexed="10"/>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right/>
      <top/>
      <bottom style="thin"/>
    </border>
    <border>
      <left style="thin"/>
      <right/>
      <top/>
      <bottom style="thin"/>
    </border>
    <border>
      <left/>
      <right style="thin"/>
      <top/>
      <bottom style="thin"/>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top style="thin"/>
      <bottom style="thin"/>
    </border>
    <border>
      <left style="thin"/>
      <right style="thin"/>
      <top/>
      <bottom/>
    </border>
    <border>
      <left/>
      <right style="thin"/>
      <top style="thin"/>
      <bottom/>
    </border>
    <border>
      <left/>
      <right style="thin"/>
      <top/>
      <bottom/>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79" fillId="0" borderId="0" applyNumberFormat="0" applyFill="0" applyBorder="0" applyAlignment="0" applyProtection="0"/>
    <xf numFmtId="0" fontId="80" fillId="28"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29" borderId="1" applyNumberFormat="0" applyAlignment="0" applyProtection="0"/>
    <xf numFmtId="0" fontId="85" fillId="0" borderId="6" applyNumberFormat="0" applyFill="0" applyAlignment="0" applyProtection="0"/>
    <xf numFmtId="0" fontId="86" fillId="30" borderId="0" applyNumberFormat="0" applyBorder="0" applyAlignment="0" applyProtection="0"/>
    <xf numFmtId="0" fontId="0" fillId="0" borderId="0">
      <alignment/>
      <protection/>
    </xf>
    <xf numFmtId="0" fontId="40" fillId="0" borderId="0">
      <alignment/>
      <protection/>
    </xf>
    <xf numFmtId="0" fontId="0" fillId="31" borderId="7" applyNumberFormat="0" applyFont="0" applyAlignment="0" applyProtection="0"/>
    <xf numFmtId="0" fontId="87" fillId="26"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780">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2" borderId="0" xfId="0" applyNumberFormat="1" applyFont="1" applyFill="1" applyAlignment="1">
      <alignment/>
    </xf>
    <xf numFmtId="49" fontId="0" fillId="32"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2"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2" borderId="0" xfId="0" applyNumberFormat="1" applyFont="1" applyFill="1" applyAlignment="1">
      <alignment horizontal="center" vertical="center"/>
    </xf>
    <xf numFmtId="49" fontId="0" fillId="32"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2" borderId="0" xfId="61" applyFont="1" applyFill="1" applyAlignment="1">
      <alignment/>
    </xf>
    <xf numFmtId="49" fontId="18" fillId="32" borderId="0" xfId="0" applyNumberFormat="1" applyFont="1" applyFill="1" applyAlignment="1">
      <alignment/>
    </xf>
    <xf numFmtId="1" fontId="19" fillId="32" borderId="0" xfId="0" applyNumberFormat="1" applyFont="1" applyFill="1" applyAlignment="1">
      <alignment horizontal="center"/>
    </xf>
    <xf numFmtId="1" fontId="18" fillId="32" borderId="0" xfId="0" applyNumberFormat="1" applyFont="1" applyFill="1" applyAlignment="1">
      <alignment/>
    </xf>
    <xf numFmtId="49" fontId="18" fillId="32" borderId="0" xfId="0" applyNumberFormat="1" applyFont="1" applyFill="1" applyAlignment="1">
      <alignment horizontal="center"/>
    </xf>
    <xf numFmtId="2" fontId="18" fillId="32" borderId="0" xfId="0" applyNumberFormat="1" applyFont="1" applyFill="1" applyAlignment="1">
      <alignment horizontal="center"/>
    </xf>
    <xf numFmtId="1" fontId="18" fillId="32"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2" borderId="10" xfId="0" applyNumberFormat="1" applyFont="1" applyFill="1" applyBorder="1" applyAlignment="1" applyProtection="1">
      <alignment horizontal="center" vertical="center" wrapText="1"/>
      <protection/>
    </xf>
    <xf numFmtId="172" fontId="11" fillId="32" borderId="10" xfId="42" applyNumberFormat="1" applyFont="1" applyFill="1" applyBorder="1" applyAlignment="1" applyProtection="1">
      <alignment horizontal="center" vertical="center"/>
      <protection/>
    </xf>
    <xf numFmtId="49" fontId="11" fillId="32" borderId="11" xfId="0" applyNumberFormat="1" applyFont="1" applyFill="1" applyBorder="1" applyAlignment="1" applyProtection="1">
      <alignment horizontal="left" vertical="center" wrapText="1"/>
      <protection/>
    </xf>
    <xf numFmtId="49" fontId="11" fillId="32" borderId="10" xfId="0" applyNumberFormat="1" applyFont="1" applyFill="1" applyBorder="1" applyAlignment="1" applyProtection="1">
      <alignment horizontal="center" vertical="center"/>
      <protection/>
    </xf>
    <xf numFmtId="49" fontId="11" fillId="32" borderId="11" xfId="0" applyNumberFormat="1" applyFont="1" applyFill="1" applyBorder="1" applyAlignment="1" applyProtection="1">
      <alignment vertical="center"/>
      <protection/>
    </xf>
    <xf numFmtId="49" fontId="11" fillId="32" borderId="0" xfId="0" applyNumberFormat="1" applyFont="1" applyFill="1" applyAlignment="1">
      <alignment/>
    </xf>
    <xf numFmtId="49" fontId="11" fillId="32" borderId="10" xfId="0" applyNumberFormat="1" applyFont="1" applyFill="1" applyBorder="1" applyAlignment="1">
      <alignment/>
    </xf>
    <xf numFmtId="49" fontId="11" fillId="32" borderId="11" xfId="0" applyNumberFormat="1" applyFont="1" applyFill="1" applyBorder="1" applyAlignment="1" applyProtection="1">
      <alignment vertical="center" wrapText="1"/>
      <protection/>
    </xf>
    <xf numFmtId="49" fontId="11" fillId="32"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2" borderId="10" xfId="0" applyNumberFormat="1" applyFont="1" applyFill="1" applyBorder="1" applyAlignment="1" applyProtection="1">
      <alignment horizontal="left" vertical="center" wrapText="1"/>
      <protection/>
    </xf>
    <xf numFmtId="172" fontId="11" fillId="32" borderId="10" xfId="42" applyNumberFormat="1" applyFont="1" applyFill="1" applyBorder="1" applyAlignment="1">
      <alignment horizontal="center"/>
    </xf>
    <xf numFmtId="49" fontId="11" fillId="32" borderId="10" xfId="0" applyNumberFormat="1" applyFont="1" applyFill="1" applyBorder="1" applyAlignment="1" applyProtection="1">
      <alignment vertical="center"/>
      <protection/>
    </xf>
    <xf numFmtId="172" fontId="11" fillId="0" borderId="10" xfId="42" applyNumberFormat="1" applyFont="1" applyFill="1" applyBorder="1" applyAlignment="1" applyProtection="1">
      <alignment horizontal="center" vertical="center"/>
      <protection/>
    </xf>
    <xf numFmtId="172" fontId="11" fillId="33" borderId="10" xfId="42" applyNumberFormat="1" applyFont="1" applyFill="1" applyBorder="1" applyAlignment="1" applyProtection="1">
      <alignment horizontal="center" vertical="center"/>
      <protection/>
    </xf>
    <xf numFmtId="49" fontId="8" fillId="32"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protection/>
    </xf>
    <xf numFmtId="49" fontId="11" fillId="33" borderId="10" xfId="0" applyNumberFormat="1" applyFont="1" applyFill="1" applyBorder="1" applyAlignment="1" applyProtection="1">
      <alignment vertical="center"/>
      <protection/>
    </xf>
    <xf numFmtId="49" fontId="0" fillId="33" borderId="0" xfId="0" applyNumberFormat="1" applyFont="1" applyFill="1" applyAlignment="1">
      <alignment/>
    </xf>
    <xf numFmtId="49" fontId="11" fillId="33" borderId="10" xfId="0" applyNumberFormat="1" applyFont="1" applyFill="1" applyBorder="1" applyAlignment="1" applyProtection="1">
      <alignment horizontal="center" vertical="center" wrapText="1"/>
      <protection/>
    </xf>
    <xf numFmtId="49" fontId="11" fillId="32" borderId="10" xfId="0" applyNumberFormat="1" applyFont="1" applyFill="1" applyBorder="1" applyAlignment="1" applyProtection="1">
      <alignment horizontal="left" vertical="center" wrapText="1"/>
      <protection/>
    </xf>
    <xf numFmtId="49" fontId="0" fillId="32" borderId="0" xfId="0" applyNumberFormat="1" applyFont="1" applyFill="1" applyAlignment="1">
      <alignment/>
    </xf>
    <xf numFmtId="49" fontId="0" fillId="33" borderId="0" xfId="0" applyNumberFormat="1" applyFont="1" applyFill="1" applyBorder="1" applyAlignment="1">
      <alignment vertical="top" wrapText="1"/>
    </xf>
    <xf numFmtId="49" fontId="0" fillId="33" borderId="0" xfId="0" applyNumberFormat="1" applyFont="1" applyFill="1" applyAlignment="1">
      <alignment/>
    </xf>
    <xf numFmtId="49" fontId="2" fillId="33" borderId="0" xfId="0" applyNumberFormat="1" applyFont="1" applyFill="1" applyAlignment="1">
      <alignment/>
    </xf>
    <xf numFmtId="49" fontId="18" fillId="33" borderId="0" xfId="0" applyNumberFormat="1" applyFont="1" applyFill="1" applyAlignment="1">
      <alignment/>
    </xf>
    <xf numFmtId="1" fontId="18" fillId="33" borderId="0" xfId="0" applyNumberFormat="1" applyFont="1" applyFill="1" applyAlignment="1">
      <alignment/>
    </xf>
    <xf numFmtId="1" fontId="18" fillId="33" borderId="0" xfId="0" applyNumberFormat="1" applyFont="1" applyFill="1" applyAlignment="1">
      <alignment horizontal="center"/>
    </xf>
    <xf numFmtId="2" fontId="18" fillId="33" borderId="0" xfId="0" applyNumberFormat="1" applyFont="1" applyFill="1" applyAlignment="1">
      <alignment horizontal="center"/>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11" fillId="33" borderId="10" xfId="0" applyNumberFormat="1" applyFont="1" applyFill="1" applyBorder="1" applyAlignment="1" applyProtection="1">
      <alignment horizontal="center" vertical="center" wrapText="1"/>
      <protection/>
    </xf>
    <xf numFmtId="172" fontId="11" fillId="33" borderId="10" xfId="42" applyNumberFormat="1" applyFont="1" applyFill="1" applyBorder="1" applyAlignment="1" applyProtection="1">
      <alignment horizontal="center" vertical="center"/>
      <protection/>
    </xf>
    <xf numFmtId="172" fontId="11" fillId="33" borderId="10" xfId="42" applyNumberFormat="1" applyFont="1" applyFill="1" applyBorder="1" applyAlignment="1">
      <alignment horizontal="center"/>
    </xf>
    <xf numFmtId="49" fontId="8" fillId="33" borderId="10" xfId="0"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vertical="center"/>
      <protection/>
    </xf>
    <xf numFmtId="49" fontId="11" fillId="33" borderId="10" xfId="0" applyNumberFormat="1" applyFont="1" applyFill="1" applyBorder="1" applyAlignment="1" applyProtection="1">
      <alignment horizontal="center" vertical="center"/>
      <protection/>
    </xf>
    <xf numFmtId="49" fontId="11" fillId="33" borderId="10" xfId="0" applyNumberFormat="1" applyFont="1" applyFill="1" applyBorder="1" applyAlignment="1" applyProtection="1">
      <alignment vertical="center"/>
      <protection/>
    </xf>
    <xf numFmtId="49" fontId="0" fillId="33" borderId="0" xfId="0" applyNumberFormat="1" applyFont="1" applyFill="1" applyBorder="1" applyAlignment="1">
      <alignment/>
    </xf>
    <xf numFmtId="49" fontId="0" fillId="33" borderId="0" xfId="0" applyNumberFormat="1" applyFont="1" applyFill="1" applyAlignment="1">
      <alignment horizontal="center"/>
    </xf>
    <xf numFmtId="49" fontId="0" fillId="33" borderId="0" xfId="0" applyNumberFormat="1" applyFont="1" applyFill="1" applyBorder="1" applyAlignment="1">
      <alignment/>
    </xf>
    <xf numFmtId="0" fontId="18" fillId="33" borderId="0" xfId="0" applyNumberFormat="1" applyFont="1" applyFill="1" applyAlignment="1">
      <alignment horizontal="center"/>
    </xf>
    <xf numFmtId="49" fontId="8" fillId="33" borderId="10" xfId="0"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protection/>
    </xf>
    <xf numFmtId="0" fontId="2" fillId="0" borderId="0" xfId="0" applyFont="1" applyAlignment="1">
      <alignment vertical="center"/>
    </xf>
    <xf numFmtId="0" fontId="21" fillId="0" borderId="10" xfId="0" applyFont="1" applyFill="1" applyBorder="1" applyAlignment="1">
      <alignment horizontal="center" vertical="center" wrapText="1"/>
    </xf>
    <xf numFmtId="49" fontId="5" fillId="34" borderId="10" xfId="0" applyNumberFormat="1" applyFont="1" applyFill="1" applyBorder="1" applyAlignment="1" applyProtection="1">
      <alignment horizontal="center" vertical="center" wrapText="1"/>
      <protection/>
    </xf>
    <xf numFmtId="49" fontId="21" fillId="32" borderId="10" xfId="0" applyNumberFormat="1" applyFont="1" applyFill="1" applyBorder="1" applyAlignment="1" applyProtection="1">
      <alignment horizontal="center" vertical="center"/>
      <protection/>
    </xf>
    <xf numFmtId="49" fontId="21" fillId="32" borderId="10" xfId="0" applyNumberFormat="1" applyFont="1" applyFill="1" applyBorder="1" applyAlignment="1" applyProtection="1">
      <alignment vertical="center"/>
      <protection/>
    </xf>
    <xf numFmtId="49" fontId="21" fillId="32" borderId="10" xfId="0" applyNumberFormat="1" applyFont="1" applyFill="1" applyBorder="1" applyAlignment="1">
      <alignment/>
    </xf>
    <xf numFmtId="49" fontId="21" fillId="32" borderId="10" xfId="0" applyNumberFormat="1" applyFont="1" applyFill="1" applyBorder="1" applyAlignment="1" applyProtection="1">
      <alignment vertical="center" wrapText="1"/>
      <protection/>
    </xf>
    <xf numFmtId="49" fontId="5" fillId="35" borderId="10" xfId="0" applyNumberFormat="1" applyFont="1" applyFill="1" applyBorder="1" applyAlignment="1" applyProtection="1">
      <alignment vertical="center" wrapText="1"/>
      <protection/>
    </xf>
    <xf numFmtId="49" fontId="5" fillId="35" borderId="10" xfId="0" applyNumberFormat="1" applyFont="1" applyFill="1" applyBorder="1" applyAlignment="1" applyProtection="1">
      <alignment horizontal="left" vertical="center" wrapText="1"/>
      <protection/>
    </xf>
    <xf numFmtId="0" fontId="46"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10" fillId="0" borderId="13" xfId="0" applyNumberFormat="1" applyFont="1" applyFill="1" applyBorder="1" applyAlignment="1">
      <alignment wrapText="1"/>
    </xf>
    <xf numFmtId="49" fontId="0" fillId="0" borderId="0" xfId="0" applyNumberFormat="1" applyFont="1" applyAlignment="1">
      <alignment horizontal="left"/>
    </xf>
    <xf numFmtId="49" fontId="15" fillId="0" borderId="14"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4" xfId="0" applyNumberFormat="1" applyFill="1" applyBorder="1" applyAlignment="1">
      <alignment horizontal="left" vertical="top" wrapText="1"/>
    </xf>
    <xf numFmtId="49" fontId="9" fillId="0" borderId="14" xfId="0" applyNumberFormat="1" applyFont="1" applyFill="1" applyBorder="1" applyAlignment="1">
      <alignment horizontal="center" vertical="top" wrapText="1"/>
    </xf>
    <xf numFmtId="49" fontId="24" fillId="32" borderId="14" xfId="0" applyNumberFormat="1" applyFont="1" applyFill="1" applyBorder="1" applyAlignment="1">
      <alignment horizontal="center" vertical="top" wrapText="1"/>
    </xf>
    <xf numFmtId="1" fontId="24" fillId="32" borderId="14" xfId="0" applyNumberFormat="1" applyFont="1" applyFill="1" applyBorder="1" applyAlignment="1">
      <alignment horizontal="center" vertical="top" wrapText="1"/>
    </xf>
    <xf numFmtId="1" fontId="25" fillId="32" borderId="14" xfId="0" applyNumberFormat="1" applyFont="1" applyFill="1" applyBorder="1" applyAlignment="1">
      <alignment horizontal="center" vertical="top" wrapText="1"/>
    </xf>
    <xf numFmtId="49" fontId="8" fillId="0" borderId="15" xfId="0" applyNumberFormat="1" applyFont="1" applyBorder="1" applyAlignment="1">
      <alignment vertical="center" wrapText="1"/>
    </xf>
    <xf numFmtId="49" fontId="8" fillId="0" borderId="16" xfId="0" applyNumberFormat="1" applyFont="1" applyBorder="1" applyAlignment="1">
      <alignment vertical="center" wrapText="1"/>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6" fillId="32"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30" fillId="0" borderId="0" xfId="0" applyFont="1" applyAlignment="1">
      <alignment/>
    </xf>
    <xf numFmtId="49" fontId="0" fillId="0" borderId="0" xfId="0" applyNumberFormat="1" applyFill="1" applyAlignment="1">
      <alignment/>
    </xf>
    <xf numFmtId="0" fontId="31" fillId="0" borderId="14" xfId="0" applyFont="1" applyBorder="1" applyAlignment="1">
      <alignment/>
    </xf>
    <xf numFmtId="0" fontId="26" fillId="32" borderId="0" xfId="0" applyFont="1" applyFill="1" applyAlignment="1">
      <alignment/>
    </xf>
    <xf numFmtId="1" fontId="26" fillId="32" borderId="0" xfId="0" applyNumberFormat="1" applyFont="1" applyFill="1" applyAlignment="1">
      <alignment horizontal="center"/>
    </xf>
    <xf numFmtId="2" fontId="26" fillId="32" borderId="0" xfId="0" applyNumberFormat="1" applyFont="1" applyFill="1" applyAlignment="1">
      <alignment/>
    </xf>
    <xf numFmtId="0" fontId="32" fillId="0" borderId="14" xfId="0" applyFont="1" applyBorder="1" applyAlignment="1">
      <alignment/>
    </xf>
    <xf numFmtId="0" fontId="30" fillId="0" borderId="0" xfId="0" applyFont="1" applyFill="1" applyAlignment="1">
      <alignment/>
    </xf>
    <xf numFmtId="0" fontId="33" fillId="0" borderId="10" xfId="0" applyFont="1" applyBorder="1" applyAlignment="1">
      <alignment horizontal="center"/>
    </xf>
    <xf numFmtId="0" fontId="33" fillId="0" borderId="17" xfId="0" applyFont="1" applyBorder="1" applyAlignment="1">
      <alignment horizontal="center" vertical="center" wrapText="1"/>
    </xf>
    <xf numFmtId="0" fontId="32" fillId="0" borderId="0" xfId="0" applyFont="1" applyAlignment="1">
      <alignment horizontal="center"/>
    </xf>
    <xf numFmtId="0" fontId="30" fillId="0" borderId="0" xfId="0" applyFont="1" applyAlignment="1">
      <alignment horizontal="center"/>
    </xf>
    <xf numFmtId="0" fontId="32" fillId="0" borderId="0" xfId="0" applyFont="1" applyAlignment="1">
      <alignment/>
    </xf>
    <xf numFmtId="0" fontId="35" fillId="0" borderId="0" xfId="0" applyFont="1" applyBorder="1" applyAlignment="1">
      <alignment wrapText="1"/>
    </xf>
    <xf numFmtId="0" fontId="36" fillId="0" borderId="0" xfId="0" applyFont="1" applyBorder="1" applyAlignment="1">
      <alignment horizontal="center" wrapText="1"/>
    </xf>
    <xf numFmtId="0" fontId="33" fillId="32" borderId="0" xfId="0" applyFont="1" applyFill="1" applyBorder="1" applyAlignment="1">
      <alignment horizontal="center"/>
    </xf>
    <xf numFmtId="0" fontId="33" fillId="32" borderId="0" xfId="0" applyFont="1" applyFill="1" applyBorder="1" applyAlignment="1">
      <alignment/>
    </xf>
    <xf numFmtId="0" fontId="32" fillId="0" borderId="0" xfId="0" applyFont="1" applyFill="1" applyAlignment="1">
      <alignment/>
    </xf>
    <xf numFmtId="0" fontId="33" fillId="0" borderId="0" xfId="0" applyFont="1" applyFill="1" applyBorder="1" applyAlignment="1">
      <alignment/>
    </xf>
    <xf numFmtId="0" fontId="33" fillId="0" borderId="0" xfId="0" applyFont="1" applyFill="1" applyBorder="1" applyAlignment="1">
      <alignment horizontal="center"/>
    </xf>
    <xf numFmtId="0" fontId="37" fillId="0" borderId="0" xfId="0" applyFont="1" applyFill="1" applyAlignment="1">
      <alignment/>
    </xf>
    <xf numFmtId="0" fontId="33" fillId="0" borderId="0" xfId="0" applyFont="1" applyAlignment="1">
      <alignment/>
    </xf>
    <xf numFmtId="0" fontId="37" fillId="0" borderId="0" xfId="0" applyFont="1" applyAlignment="1">
      <alignment/>
    </xf>
    <xf numFmtId="0" fontId="36" fillId="0" borderId="0" xfId="0" applyNumberFormat="1" applyFont="1" applyBorder="1" applyAlignment="1">
      <alignment/>
    </xf>
    <xf numFmtId="0" fontId="36" fillId="0" borderId="0" xfId="0" applyNumberFormat="1" applyFont="1" applyBorder="1" applyAlignment="1">
      <alignment horizontal="center"/>
    </xf>
    <xf numFmtId="0" fontId="36" fillId="0" borderId="0" xfId="0" applyFont="1" applyAlignment="1">
      <alignment/>
    </xf>
    <xf numFmtId="49" fontId="34" fillId="0" borderId="0" xfId="0" applyNumberFormat="1" applyFont="1" applyAlignment="1">
      <alignment/>
    </xf>
    <xf numFmtId="49" fontId="33" fillId="0" borderId="0" xfId="0" applyNumberFormat="1" applyFont="1" applyAlignment="1">
      <alignment/>
    </xf>
    <xf numFmtId="49" fontId="38" fillId="0" borderId="0" xfId="0" applyNumberFormat="1" applyFont="1" applyBorder="1" applyAlignment="1">
      <alignment wrapText="1"/>
    </xf>
    <xf numFmtId="49" fontId="38" fillId="0" borderId="0" xfId="0" applyNumberFormat="1" applyFont="1" applyBorder="1" applyAlignment="1">
      <alignment horizontal="justify" vertical="justify" wrapText="1"/>
    </xf>
    <xf numFmtId="49" fontId="32"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39" fillId="32" borderId="0" xfId="0" applyNumberFormat="1" applyFont="1" applyFill="1" applyBorder="1" applyAlignment="1">
      <alignment horizontal="center" wrapText="1"/>
    </xf>
    <xf numFmtId="2" fontId="18" fillId="32" borderId="0" xfId="0" applyNumberFormat="1" applyFont="1" applyFill="1" applyAlignment="1">
      <alignment/>
    </xf>
    <xf numFmtId="49" fontId="32" fillId="0" borderId="0" xfId="0" applyNumberFormat="1" applyFont="1" applyFill="1" applyAlignment="1">
      <alignment/>
    </xf>
    <xf numFmtId="10" fontId="32" fillId="0" borderId="0" xfId="0" applyNumberFormat="1" applyFont="1" applyFill="1" applyAlignment="1">
      <alignment/>
    </xf>
    <xf numFmtId="49" fontId="6" fillId="0" borderId="0" xfId="58" applyNumberFormat="1" applyFont="1" applyFill="1" applyBorder="1" applyAlignment="1">
      <alignment vertical="center" wrapText="1"/>
      <protection/>
    </xf>
    <xf numFmtId="10" fontId="32" fillId="0" borderId="0" xfId="0" applyNumberFormat="1" applyFont="1" applyAlignment="1">
      <alignment/>
    </xf>
    <xf numFmtId="0" fontId="41" fillId="0" borderId="0" xfId="58" applyFont="1" applyBorder="1" applyAlignment="1">
      <alignment wrapText="1"/>
      <protection/>
    </xf>
    <xf numFmtId="49" fontId="42" fillId="0" borderId="0" xfId="58"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7" fillId="0" borderId="0" xfId="0" applyNumberFormat="1" applyFont="1" applyAlignment="1">
      <alignment/>
    </xf>
    <xf numFmtId="49" fontId="32" fillId="0" borderId="0" xfId="0" applyNumberFormat="1" applyFont="1" applyAlignment="1">
      <alignment/>
    </xf>
    <xf numFmtId="49" fontId="11" fillId="32"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2" borderId="0" xfId="0" applyNumberFormat="1" applyFont="1" applyFill="1" applyBorder="1" applyAlignment="1">
      <alignment horizontal="center"/>
    </xf>
    <xf numFmtId="172" fontId="47" fillId="35"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2" borderId="0" xfId="0" applyNumberFormat="1" applyFont="1" applyFill="1" applyAlignment="1" applyProtection="1">
      <alignment/>
      <protection/>
    </xf>
    <xf numFmtId="1" fontId="19" fillId="32" borderId="0" xfId="0" applyNumberFormat="1" applyFont="1" applyFill="1" applyAlignment="1" applyProtection="1">
      <alignment horizontal="center"/>
      <protection/>
    </xf>
    <xf numFmtId="1" fontId="18" fillId="32"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2" borderId="0" xfId="0" applyNumberFormat="1" applyFont="1" applyFill="1" applyAlignment="1" applyProtection="1">
      <alignment/>
      <protection/>
    </xf>
    <xf numFmtId="49" fontId="11" fillId="32" borderId="10" xfId="0" applyNumberFormat="1" applyFont="1" applyFill="1" applyBorder="1" applyAlignment="1" applyProtection="1">
      <alignment/>
      <protection/>
    </xf>
    <xf numFmtId="49" fontId="0" fillId="32"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44"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2" borderId="0" xfId="0" applyNumberFormat="1" applyFont="1" applyFill="1" applyAlignment="1" applyProtection="1">
      <alignment/>
      <protection locked="0"/>
    </xf>
    <xf numFmtId="1" fontId="19" fillId="32" borderId="0" xfId="0" applyNumberFormat="1" applyFont="1" applyFill="1" applyAlignment="1" applyProtection="1">
      <alignment horizontal="center"/>
      <protection locked="0"/>
    </xf>
    <xf numFmtId="1" fontId="18" fillId="32"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2" borderId="0" xfId="0" applyNumberFormat="1" applyFont="1" applyFill="1" applyAlignment="1" applyProtection="1">
      <alignment horizontal="center" vertical="center"/>
      <protection locked="0"/>
    </xf>
    <xf numFmtId="49" fontId="0" fillId="32" borderId="0" xfId="0" applyNumberFormat="1" applyFont="1" applyFill="1" applyBorder="1" applyAlignment="1" applyProtection="1">
      <alignment horizontal="center" vertical="center"/>
      <protection locked="0"/>
    </xf>
    <xf numFmtId="49" fontId="8" fillId="32" borderId="10" xfId="0" applyNumberFormat="1"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center" vertical="center" wrapText="1"/>
      <protection locked="0"/>
    </xf>
    <xf numFmtId="49" fontId="8" fillId="34"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2" borderId="0" xfId="0" applyNumberFormat="1" applyFont="1" applyFill="1" applyBorder="1" applyAlignment="1" applyProtection="1">
      <alignment/>
      <protection locked="0"/>
    </xf>
    <xf numFmtId="49" fontId="3" fillId="0" borderId="0" xfId="0" applyNumberFormat="1" applyFont="1" applyFill="1" applyAlignment="1" applyProtection="1">
      <alignment wrapText="1"/>
      <protection locked="0"/>
    </xf>
    <xf numFmtId="49" fontId="45"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45" fillId="0" borderId="0" xfId="0" applyNumberFormat="1" applyFont="1" applyFill="1" applyAlignment="1" applyProtection="1">
      <alignment horizontal="center" wrapText="1"/>
      <protection locked="0"/>
    </xf>
    <xf numFmtId="49" fontId="44" fillId="32" borderId="0" xfId="0" applyNumberFormat="1" applyFont="1" applyFill="1" applyAlignment="1" applyProtection="1">
      <alignment/>
      <protection locked="0"/>
    </xf>
    <xf numFmtId="49" fontId="0" fillId="32" borderId="0" xfId="0" applyNumberFormat="1" applyFont="1" applyFill="1" applyAlignment="1" applyProtection="1">
      <alignment horizontal="center"/>
      <protection locked="0"/>
    </xf>
    <xf numFmtId="49" fontId="44" fillId="32" borderId="0" xfId="0" applyNumberFormat="1" applyFont="1" applyFill="1" applyAlignment="1" applyProtection="1">
      <alignment horizontal="center"/>
      <protection locked="0"/>
    </xf>
    <xf numFmtId="172" fontId="7" fillId="35" borderId="10" xfId="42" applyNumberFormat="1" applyFont="1" applyFill="1" applyBorder="1" applyAlignment="1">
      <alignment/>
    </xf>
    <xf numFmtId="172" fontId="7" fillId="35" borderId="10" xfId="42" applyNumberFormat="1" applyFont="1" applyFill="1" applyBorder="1" applyAlignment="1">
      <alignment vertical="center" wrapText="1"/>
    </xf>
    <xf numFmtId="49" fontId="8" fillId="0" borderId="13" xfId="0" applyNumberFormat="1" applyFont="1" applyBorder="1" applyAlignment="1">
      <alignment horizontal="center"/>
    </xf>
    <xf numFmtId="172" fontId="11" fillId="32" borderId="0" xfId="42" applyNumberFormat="1" applyFont="1" applyFill="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0" fontId="0" fillId="0" borderId="10" xfId="0" applyBorder="1" applyAlignment="1">
      <alignment/>
    </xf>
    <xf numFmtId="0" fontId="0" fillId="0" borderId="10" xfId="0" applyBorder="1" applyAlignment="1">
      <alignment horizontal="right"/>
    </xf>
    <xf numFmtId="0" fontId="0" fillId="0" borderId="10" xfId="0" applyFill="1" applyBorder="1" applyAlignment="1">
      <alignment wrapText="1"/>
    </xf>
    <xf numFmtId="49" fontId="11" fillId="32" borderId="10" xfId="0" applyNumberFormat="1" applyFont="1" applyFill="1" applyBorder="1" applyAlignment="1" applyProtection="1">
      <alignment horizontal="center" vertical="center" wrapText="1"/>
      <protection/>
    </xf>
    <xf numFmtId="49" fontId="6" fillId="0" borderId="10" xfId="0" applyNumberFormat="1" applyFont="1" applyBorder="1" applyAlignment="1">
      <alignment horizontal="center" vertical="center" wrapText="1"/>
    </xf>
    <xf numFmtId="49" fontId="11" fillId="32" borderId="10" xfId="0" applyNumberFormat="1" applyFont="1" applyFill="1" applyBorder="1" applyAlignment="1" applyProtection="1">
      <alignment horizontal="center" vertical="center" wrapText="1"/>
      <protection locked="0"/>
    </xf>
    <xf numFmtId="49" fontId="11" fillId="32" borderId="10" xfId="0" applyNumberFormat="1" applyFont="1" applyFill="1" applyBorder="1" applyAlignment="1" applyProtection="1">
      <alignment horizontal="center" vertical="center"/>
      <protection locked="0"/>
    </xf>
    <xf numFmtId="49" fontId="11" fillId="32" borderId="11" xfId="0" applyNumberFormat="1" applyFont="1" applyFill="1" applyBorder="1" applyAlignment="1" applyProtection="1">
      <alignment vertical="center"/>
      <protection locked="0"/>
    </xf>
    <xf numFmtId="172" fontId="11" fillId="32" borderId="10" xfId="42" applyNumberFormat="1" applyFont="1" applyFill="1" applyBorder="1" applyAlignment="1" applyProtection="1">
      <alignment horizontal="center" vertical="center"/>
      <protection locked="0"/>
    </xf>
    <xf numFmtId="49" fontId="11" fillId="32" borderId="0" xfId="0" applyNumberFormat="1" applyFont="1" applyFill="1" applyAlignment="1" applyProtection="1">
      <alignment/>
      <protection locked="0"/>
    </xf>
    <xf numFmtId="49" fontId="11" fillId="32" borderId="10" xfId="0" applyNumberFormat="1" applyFont="1" applyFill="1" applyBorder="1" applyAlignment="1" applyProtection="1">
      <alignment/>
      <protection locked="0"/>
    </xf>
    <xf numFmtId="49" fontId="11" fillId="32" borderId="11" xfId="0" applyNumberFormat="1" applyFont="1" applyFill="1" applyBorder="1" applyAlignment="1" applyProtection="1">
      <alignment vertical="center" wrapText="1"/>
      <protection locked="0"/>
    </xf>
    <xf numFmtId="10" fontId="11" fillId="34" borderId="10" xfId="61" applyNumberFormat="1" applyFont="1" applyFill="1" applyBorder="1" applyAlignment="1" applyProtection="1">
      <alignment horizontal="center" vertical="center"/>
      <protection locked="0"/>
    </xf>
    <xf numFmtId="0" fontId="2" fillId="36" borderId="10" xfId="0" applyFont="1" applyFill="1" applyBorder="1" applyAlignment="1">
      <alignment wrapText="1"/>
    </xf>
    <xf numFmtId="172" fontId="6" fillId="34" borderId="10" xfId="42" applyNumberFormat="1" applyFont="1" applyFill="1" applyBorder="1" applyAlignment="1" applyProtection="1">
      <alignment horizontal="center" vertical="center"/>
      <protection locked="0"/>
    </xf>
    <xf numFmtId="172" fontId="3" fillId="32"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protection locked="0"/>
    </xf>
    <xf numFmtId="172" fontId="6" fillId="32" borderId="10" xfId="42" applyNumberFormat="1" applyFont="1" applyFill="1" applyBorder="1" applyAlignment="1" applyProtection="1">
      <alignment horizontal="center" vertical="center"/>
      <protection locked="0"/>
    </xf>
    <xf numFmtId="172" fontId="3" fillId="32" borderId="10" xfId="42"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3" fillId="0" borderId="0" xfId="0" applyNumberFormat="1" applyFont="1" applyFill="1" applyAlignment="1" applyProtection="1">
      <alignment wrapText="1"/>
      <protection/>
    </xf>
    <xf numFmtId="10" fontId="48" fillId="34" borderId="10" xfId="61" applyNumberFormat="1" applyFont="1" applyFill="1" applyBorder="1" applyAlignment="1" applyProtection="1">
      <alignment horizontal="center" vertical="center"/>
      <protection locked="0"/>
    </xf>
    <xf numFmtId="172" fontId="48" fillId="32" borderId="10" xfId="42" applyNumberFormat="1" applyFont="1" applyFill="1" applyBorder="1" applyAlignment="1" applyProtection="1">
      <alignment horizontal="center" vertical="center"/>
      <protection locked="0"/>
    </xf>
    <xf numFmtId="172" fontId="17" fillId="32" borderId="10" xfId="42" applyNumberFormat="1" applyFont="1" applyFill="1" applyBorder="1" applyAlignment="1" applyProtection="1">
      <alignment horizontal="center" vertical="center"/>
      <protection locked="0"/>
    </xf>
    <xf numFmtId="172" fontId="20" fillId="32" borderId="10" xfId="42" applyNumberFormat="1" applyFont="1" applyFill="1" applyBorder="1" applyAlignment="1" applyProtection="1">
      <alignment horizontal="center" vertical="center"/>
      <protection locked="0"/>
    </xf>
    <xf numFmtId="172" fontId="14" fillId="32" borderId="10" xfId="42" applyNumberFormat="1" applyFont="1" applyFill="1" applyBorder="1" applyAlignment="1" applyProtection="1">
      <alignment horizontal="center" vertical="center"/>
      <protection locked="0"/>
    </xf>
    <xf numFmtId="172" fontId="22" fillId="32" borderId="10" xfId="42" applyNumberFormat="1" applyFont="1" applyFill="1" applyBorder="1" applyAlignment="1" applyProtection="1">
      <alignment horizontal="center" vertical="center"/>
      <protection locked="0"/>
    </xf>
    <xf numFmtId="49" fontId="18" fillId="32"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2" borderId="0" xfId="0" applyNumberFormat="1" applyFont="1" applyFill="1" applyAlignment="1" applyProtection="1">
      <alignment/>
      <protection/>
    </xf>
    <xf numFmtId="49" fontId="0" fillId="32" borderId="0" xfId="0" applyNumberFormat="1" applyFont="1" applyFill="1" applyAlignment="1" applyProtection="1">
      <alignment horizontal="center"/>
      <protection/>
    </xf>
    <xf numFmtId="49" fontId="50" fillId="0" borderId="0" xfId="0" applyNumberFormat="1" applyFont="1" applyAlignment="1">
      <alignment/>
    </xf>
    <xf numFmtId="49" fontId="10" fillId="0" borderId="0" xfId="0" applyNumberFormat="1" applyFont="1" applyFill="1" applyAlignment="1">
      <alignment/>
    </xf>
    <xf numFmtId="172"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2" borderId="10" xfId="0" applyNumberFormat="1" applyFont="1" applyFill="1" applyBorder="1" applyAlignment="1" applyProtection="1">
      <alignment horizontal="left"/>
      <protection locked="0"/>
    </xf>
    <xf numFmtId="49" fontId="6" fillId="32" borderId="10" xfId="0" applyNumberFormat="1" applyFont="1" applyFill="1" applyBorder="1" applyAlignment="1" applyProtection="1">
      <alignment horizontal="left"/>
      <protection locked="0"/>
    </xf>
    <xf numFmtId="49" fontId="6" fillId="0" borderId="18" xfId="0" applyNumberFormat="1" applyFont="1" applyBorder="1" applyAlignment="1" applyProtection="1">
      <alignment horizontal="center"/>
      <protection locked="0"/>
    </xf>
    <xf numFmtId="172" fontId="10" fillId="0" borderId="13" xfId="42" applyNumberFormat="1" applyFont="1" applyFill="1" applyBorder="1" applyAlignment="1">
      <alignment wrapText="1"/>
    </xf>
    <xf numFmtId="172" fontId="9" fillId="0" borderId="0" xfId="42" applyNumberFormat="1" applyFont="1" applyFill="1" applyAlignment="1">
      <alignment/>
    </xf>
    <xf numFmtId="172" fontId="9" fillId="0" borderId="0" xfId="42" applyNumberFormat="1" applyFont="1" applyAlignment="1">
      <alignment/>
    </xf>
    <xf numFmtId="49" fontId="0" fillId="32" borderId="0" xfId="0" applyNumberFormat="1" applyFont="1" applyFill="1" applyAlignment="1">
      <alignment horizontal="left"/>
    </xf>
    <xf numFmtId="1" fontId="0" fillId="32" borderId="0" xfId="0" applyNumberFormat="1" applyFont="1" applyFill="1" applyAlignment="1">
      <alignment horizont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10" fillId="0" borderId="0" xfId="0" applyNumberFormat="1" applyFont="1" applyFill="1" applyBorder="1" applyAlignment="1">
      <alignment vertical="center" wrapText="1"/>
    </xf>
    <xf numFmtId="172" fontId="9" fillId="32" borderId="0" xfId="42" applyNumberFormat="1" applyFont="1" applyFill="1" applyBorder="1" applyAlignment="1">
      <alignment horizontal="center" wrapText="1"/>
    </xf>
    <xf numFmtId="172" fontId="10" fillId="32" borderId="0" xfId="42" applyNumberFormat="1" applyFont="1" applyFill="1" applyBorder="1" applyAlignment="1">
      <alignment horizontal="center"/>
    </xf>
    <xf numFmtId="49" fontId="10" fillId="0" borderId="0" xfId="0" applyNumberFormat="1" applyFont="1" applyFill="1" applyBorder="1" applyAlignment="1">
      <alignment/>
    </xf>
    <xf numFmtId="49" fontId="10" fillId="32" borderId="0" xfId="0" applyNumberFormat="1" applyFont="1" applyFill="1" applyBorder="1" applyAlignment="1">
      <alignment/>
    </xf>
    <xf numFmtId="43" fontId="9" fillId="0" borderId="0" xfId="42" applyFont="1" applyAlignment="1">
      <alignment/>
    </xf>
    <xf numFmtId="0" fontId="11" fillId="0" borderId="10" xfId="0" applyFont="1" applyBorder="1" applyAlignment="1" applyProtection="1">
      <alignment wrapText="1"/>
      <protection locked="0"/>
    </xf>
    <xf numFmtId="0" fontId="0" fillId="0" borderId="0" xfId="0" applyAlignment="1" applyProtection="1">
      <alignment/>
      <protection locked="0"/>
    </xf>
    <xf numFmtId="172" fontId="10" fillId="0" borderId="13" xfId="42" applyNumberFormat="1" applyFont="1" applyBorder="1" applyAlignment="1">
      <alignment/>
    </xf>
    <xf numFmtId="172" fontId="23" fillId="32" borderId="10" xfId="42" applyNumberFormat="1" applyFont="1" applyFill="1" applyBorder="1" applyAlignment="1" applyProtection="1">
      <alignment horizontal="center" vertical="center"/>
      <protection locked="0"/>
    </xf>
    <xf numFmtId="172" fontId="3" fillId="32" borderId="10" xfId="42" applyNumberFormat="1" applyFont="1" applyFill="1" applyBorder="1" applyAlignment="1" applyProtection="1">
      <alignment horizontal="center"/>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2" borderId="10" xfId="0" applyFont="1" applyFill="1" applyBorder="1" applyAlignment="1" applyProtection="1">
      <alignment horizontal="left"/>
      <protection locked="0"/>
    </xf>
    <xf numFmtId="0" fontId="34"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2" fillId="0" borderId="0" xfId="0" applyFont="1" applyAlignment="1" applyProtection="1">
      <alignment horizontal="center"/>
      <protection locked="0"/>
    </xf>
    <xf numFmtId="0" fontId="34" fillId="0" borderId="10" xfId="0" applyFont="1" applyBorder="1" applyAlignment="1" applyProtection="1">
      <alignment horizontal="center"/>
      <protection locked="0"/>
    </xf>
    <xf numFmtId="0" fontId="34" fillId="32" borderId="10" xfId="0" applyFont="1" applyFill="1" applyBorder="1" applyAlignment="1" applyProtection="1">
      <alignment horizontal="left"/>
      <protection locked="0"/>
    </xf>
    <xf numFmtId="0" fontId="30" fillId="0" borderId="0" xfId="0" applyFont="1" applyAlignment="1" applyProtection="1">
      <alignment/>
      <protection locked="0"/>
    </xf>
    <xf numFmtId="0" fontId="34" fillId="0" borderId="18" xfId="0" applyFont="1" applyBorder="1" applyAlignment="1" applyProtection="1">
      <alignment horizontal="center"/>
      <protection locked="0"/>
    </xf>
    <xf numFmtId="172" fontId="33" fillId="32" borderId="10" xfId="42" applyNumberFormat="1" applyFont="1" applyFill="1" applyBorder="1" applyAlignment="1" applyProtection="1">
      <alignment horizontal="center"/>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2"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2" borderId="10" xfId="0" applyFont="1" applyFill="1" applyBorder="1" applyAlignment="1" applyProtection="1">
      <alignment horizontal="center" vertical="center" wrapText="1"/>
      <protection locked="0"/>
    </xf>
    <xf numFmtId="49" fontId="14" fillId="0" borderId="13" xfId="58" applyNumberFormat="1" applyFont="1" applyFill="1" applyBorder="1" applyAlignment="1">
      <alignment vertical="center" wrapText="1"/>
      <protection/>
    </xf>
    <xf numFmtId="0" fontId="21" fillId="0" borderId="0" xfId="58" applyFont="1" applyBorder="1" applyAlignment="1">
      <alignment vertical="center" wrapText="1"/>
      <protection/>
    </xf>
    <xf numFmtId="49" fontId="18" fillId="32" borderId="0" xfId="0" applyNumberFormat="1" applyFont="1" applyFill="1" applyAlignment="1" applyProtection="1">
      <alignment/>
      <protection/>
    </xf>
    <xf numFmtId="172" fontId="11" fillId="34" borderId="10" xfId="42" applyNumberFormat="1" applyFont="1" applyFill="1" applyBorder="1" applyAlignment="1" applyProtection="1">
      <alignment horizontal="center" vertical="center"/>
      <protection/>
    </xf>
    <xf numFmtId="172" fontId="48" fillId="34" borderId="10" xfId="42" applyNumberFormat="1" applyFont="1" applyFill="1" applyBorder="1" applyAlignment="1" applyProtection="1">
      <alignment horizontal="center" vertical="center"/>
      <protection/>
    </xf>
    <xf numFmtId="172" fontId="48" fillId="33" borderId="10" xfId="42" applyNumberFormat="1" applyFont="1" applyFill="1" applyBorder="1" applyAlignment="1" applyProtection="1">
      <alignment horizontal="center" vertical="center"/>
      <protection/>
    </xf>
    <xf numFmtId="0" fontId="48" fillId="0" borderId="10" xfId="0" applyFont="1" applyBorder="1" applyAlignment="1">
      <alignment/>
    </xf>
    <xf numFmtId="0" fontId="48" fillId="0" borderId="10" xfId="0" applyFont="1" applyFill="1" applyBorder="1" applyAlignment="1">
      <alignment/>
    </xf>
    <xf numFmtId="172" fontId="6" fillId="32" borderId="12" xfId="42" applyNumberFormat="1" applyFont="1" applyFill="1" applyBorder="1" applyAlignment="1" applyProtection="1">
      <alignment horizontal="center" vertical="center"/>
      <protection locked="0"/>
    </xf>
    <xf numFmtId="172" fontId="3" fillId="32" borderId="12" xfId="42" applyNumberFormat="1" applyFont="1" applyFill="1" applyBorder="1" applyAlignment="1" applyProtection="1">
      <alignment horizontal="center" vertical="center"/>
      <protection locked="0"/>
    </xf>
    <xf numFmtId="172" fontId="53" fillId="0" borderId="10" xfId="42" applyNumberFormat="1" applyFont="1" applyBorder="1" applyAlignment="1">
      <alignment/>
    </xf>
    <xf numFmtId="172" fontId="53" fillId="33" borderId="10" xfId="42" applyNumberFormat="1" applyFont="1" applyFill="1" applyBorder="1" applyAlignment="1">
      <alignment/>
    </xf>
    <xf numFmtId="172" fontId="21" fillId="0" borderId="10" xfId="42" applyNumberFormat="1" applyFont="1" applyBorder="1" applyAlignment="1">
      <alignment/>
    </xf>
    <xf numFmtId="172" fontId="21" fillId="33" borderId="10" xfId="42" applyNumberFormat="1" applyFont="1" applyFill="1" applyBorder="1" applyAlignment="1">
      <alignment/>
    </xf>
    <xf numFmtId="49" fontId="5" fillId="37" borderId="10" xfId="0" applyNumberFormat="1" applyFont="1" applyFill="1" applyBorder="1" applyAlignment="1" applyProtection="1">
      <alignment horizontal="center" vertical="center"/>
      <protection/>
    </xf>
    <xf numFmtId="49" fontId="5" fillId="37" borderId="10" xfId="0" applyNumberFormat="1" applyFont="1" applyFill="1" applyBorder="1" applyAlignment="1" applyProtection="1">
      <alignment horizontal="center" vertical="center" wrapText="1"/>
      <protection/>
    </xf>
    <xf numFmtId="0" fontId="2" fillId="37" borderId="10" xfId="0" applyFont="1" applyFill="1" applyBorder="1" applyAlignment="1">
      <alignment horizontal="center"/>
    </xf>
    <xf numFmtId="4" fontId="2" fillId="37" borderId="10" xfId="0" applyNumberFormat="1" applyFont="1" applyFill="1" applyBorder="1" applyAlignment="1">
      <alignment horizontal="center"/>
    </xf>
    <xf numFmtId="0" fontId="21" fillId="0" borderId="10" xfId="0" applyFont="1" applyBorder="1" applyAlignment="1">
      <alignment horizontal="center"/>
    </xf>
    <xf numFmtId="0" fontId="21" fillId="32" borderId="10" xfId="0" applyFont="1" applyFill="1" applyBorder="1" applyAlignment="1">
      <alignment horizontal="left"/>
    </xf>
    <xf numFmtId="0" fontId="21" fillId="0" borderId="10" xfId="0" applyFont="1" applyBorder="1" applyAlignment="1">
      <alignment/>
    </xf>
    <xf numFmtId="0" fontId="21" fillId="33" borderId="10" xfId="0" applyFont="1" applyFill="1" applyBorder="1" applyAlignment="1">
      <alignment/>
    </xf>
    <xf numFmtId="4" fontId="21" fillId="0" borderId="10" xfId="0" applyNumberFormat="1" applyFont="1" applyBorder="1" applyAlignment="1">
      <alignment/>
    </xf>
    <xf numFmtId="0" fontId="21" fillId="0" borderId="10" xfId="0" applyFont="1" applyFill="1" applyBorder="1" applyAlignment="1">
      <alignment horizontal="left"/>
    </xf>
    <xf numFmtId="172" fontId="47" fillId="37" borderId="10" xfId="42" applyNumberFormat="1" applyFont="1" applyFill="1" applyBorder="1" applyAlignment="1">
      <alignment horizontal="center"/>
    </xf>
    <xf numFmtId="172" fontId="21" fillId="37" borderId="10" xfId="42" applyNumberFormat="1" applyFont="1" applyFill="1" applyBorder="1" applyAlignment="1">
      <alignment horizontal="center"/>
    </xf>
    <xf numFmtId="172" fontId="5" fillId="37" borderId="10" xfId="42" applyNumberFormat="1" applyFont="1" applyFill="1" applyBorder="1" applyAlignment="1">
      <alignment horizontal="center"/>
    </xf>
    <xf numFmtId="0" fontId="5" fillId="37" borderId="10" xfId="0" applyFont="1" applyFill="1" applyBorder="1" applyAlignment="1">
      <alignment horizontal="center"/>
    </xf>
    <xf numFmtId="4" fontId="5" fillId="37" borderId="10" xfId="0" applyNumberFormat="1" applyFont="1" applyFill="1" applyBorder="1" applyAlignment="1">
      <alignment horizontal="center"/>
    </xf>
    <xf numFmtId="172" fontId="2" fillId="37" borderId="10" xfId="0" applyNumberFormat="1" applyFont="1" applyFill="1" applyBorder="1" applyAlignment="1">
      <alignment horizontal="center"/>
    </xf>
    <xf numFmtId="0" fontId="11" fillId="32" borderId="10" xfId="0" applyFont="1" applyFill="1" applyBorder="1" applyAlignment="1">
      <alignment horizontal="left"/>
    </xf>
    <xf numFmtId="0" fontId="11" fillId="0" borderId="10" xfId="0" applyFont="1" applyFill="1" applyBorder="1" applyAlignment="1">
      <alignment horizontal="left"/>
    </xf>
    <xf numFmtId="172" fontId="11" fillId="32" borderId="10" xfId="44" applyNumberFormat="1" applyFont="1" applyFill="1" applyBorder="1" applyAlignment="1" applyProtection="1">
      <alignment horizontal="center" vertical="center"/>
      <protection locked="0"/>
    </xf>
    <xf numFmtId="172" fontId="11" fillId="32" borderId="10" xfId="44" applyNumberFormat="1" applyFont="1" applyFill="1" applyBorder="1" applyAlignment="1" applyProtection="1">
      <alignment horizontal="center"/>
      <protection locked="0"/>
    </xf>
    <xf numFmtId="49" fontId="11" fillId="32" borderId="10" xfId="0" applyNumberFormat="1" applyFont="1" applyFill="1" applyBorder="1" applyAlignment="1" applyProtection="1">
      <alignment vertical="center"/>
      <protection locked="0"/>
    </xf>
    <xf numFmtId="173" fontId="2" fillId="37" borderId="10" xfId="0" applyNumberFormat="1" applyFont="1" applyFill="1" applyBorder="1" applyAlignment="1">
      <alignment horizontal="center"/>
    </xf>
    <xf numFmtId="2" fontId="7" fillId="4" borderId="10" xfId="0" applyNumberFormat="1" applyFont="1" applyFill="1" applyBorder="1" applyAlignment="1">
      <alignment horizontal="center"/>
    </xf>
    <xf numFmtId="49" fontId="5" fillId="37" borderId="10" xfId="0" applyNumberFormat="1" applyFont="1" applyFill="1" applyBorder="1" applyAlignment="1" applyProtection="1">
      <alignment horizontal="center" vertical="center" wrapText="1"/>
      <protection/>
    </xf>
    <xf numFmtId="172" fontId="53" fillId="37" borderId="10" xfId="42" applyNumberFormat="1" applyFont="1" applyFill="1" applyBorder="1" applyAlignment="1">
      <alignment horizontal="center"/>
    </xf>
    <xf numFmtId="172" fontId="53" fillId="33" borderId="10" xfId="44" applyNumberFormat="1" applyFont="1" applyFill="1" applyBorder="1" applyAlignment="1" applyProtection="1">
      <alignment horizontal="center" vertical="center"/>
      <protection locked="0"/>
    </xf>
    <xf numFmtId="172" fontId="53" fillId="32" borderId="10" xfId="42" applyNumberFormat="1" applyFont="1" applyFill="1" applyBorder="1" applyAlignment="1" applyProtection="1">
      <alignment horizontal="center" vertical="center"/>
      <protection locked="0"/>
    </xf>
    <xf numFmtId="172" fontId="53" fillId="32" borderId="10" xfId="42" applyNumberFormat="1" applyFont="1" applyFill="1" applyBorder="1" applyAlignment="1" applyProtection="1">
      <alignment horizontal="center" vertical="center"/>
      <protection locked="0"/>
    </xf>
    <xf numFmtId="49" fontId="21" fillId="0" borderId="10" xfId="0" applyNumberFormat="1" applyFont="1" applyBorder="1" applyAlignment="1">
      <alignment horizontal="center"/>
    </xf>
    <xf numFmtId="49" fontId="21" fillId="32" borderId="10" xfId="0" applyNumberFormat="1" applyFont="1" applyFill="1" applyBorder="1" applyAlignment="1">
      <alignment horizontal="left"/>
    </xf>
    <xf numFmtId="172" fontId="21" fillId="0" borderId="10" xfId="42" applyNumberFormat="1" applyFont="1" applyFill="1" applyBorder="1" applyAlignment="1">
      <alignment/>
    </xf>
    <xf numFmtId="0" fontId="0" fillId="38" borderId="10" xfId="0" applyFill="1" applyBorder="1" applyAlignment="1">
      <alignment/>
    </xf>
    <xf numFmtId="0" fontId="0" fillId="0" borderId="0" xfId="0" applyFill="1" applyAlignment="1">
      <alignment/>
    </xf>
    <xf numFmtId="0" fontId="8" fillId="0" borderId="10" xfId="0" applyFont="1" applyBorder="1" applyAlignment="1" applyProtection="1">
      <alignment wrapText="1"/>
      <protection locked="0"/>
    </xf>
    <xf numFmtId="0" fontId="2" fillId="0" borderId="0" xfId="0" applyFont="1" applyAlignment="1" applyProtection="1">
      <alignment/>
      <protection locked="0"/>
    </xf>
    <xf numFmtId="49" fontId="21" fillId="0" borderId="10" xfId="0" applyNumberFormat="1" applyFont="1" applyBorder="1" applyAlignment="1">
      <alignment horizontal="center"/>
    </xf>
    <xf numFmtId="172" fontId="21" fillId="0" borderId="10" xfId="0" applyNumberFormat="1" applyFont="1" applyBorder="1" applyAlignment="1">
      <alignment/>
    </xf>
    <xf numFmtId="49" fontId="21" fillId="32" borderId="10" xfId="0" applyNumberFormat="1" applyFont="1" applyFill="1" applyBorder="1" applyAlignment="1">
      <alignment horizontal="center" vertical="center" wrapText="1"/>
    </xf>
    <xf numFmtId="172" fontId="21" fillId="0" borderId="10" xfId="0" applyNumberFormat="1" applyFont="1" applyFill="1" applyBorder="1" applyAlignment="1">
      <alignment/>
    </xf>
    <xf numFmtId="173" fontId="7" fillId="0" borderId="19" xfId="42" applyNumberFormat="1" applyFont="1" applyFill="1" applyBorder="1" applyAlignment="1" applyProtection="1">
      <alignment/>
      <protection locked="0"/>
    </xf>
    <xf numFmtId="172" fontId="3" fillId="32" borderId="11" xfId="42" applyNumberFormat="1" applyFont="1" applyFill="1" applyBorder="1" applyAlignment="1" applyProtection="1">
      <alignment horizontal="center" vertical="center"/>
      <protection locked="0"/>
    </xf>
    <xf numFmtId="0" fontId="11" fillId="0" borderId="10" xfId="0" applyFont="1" applyBorder="1" applyAlignment="1" applyProtection="1">
      <alignment wrapText="1"/>
      <protection locked="0"/>
    </xf>
    <xf numFmtId="0" fontId="0" fillId="0" borderId="0" xfId="0" applyFont="1" applyAlignment="1">
      <alignment/>
    </xf>
    <xf numFmtId="0" fontId="54" fillId="0" borderId="10" xfId="0" applyFont="1" applyFill="1" applyBorder="1" applyAlignment="1" applyProtection="1">
      <alignment wrapText="1"/>
      <protection locked="0"/>
    </xf>
    <xf numFmtId="0" fontId="11" fillId="0" borderId="10" xfId="0" applyFont="1" applyFill="1" applyBorder="1" applyAlignment="1" applyProtection="1">
      <alignment wrapText="1"/>
      <protection locked="0"/>
    </xf>
    <xf numFmtId="172" fontId="11" fillId="32" borderId="10" xfId="42" applyNumberFormat="1" applyFont="1" applyFill="1" applyBorder="1" applyAlignment="1" applyProtection="1">
      <alignment horizontal="center" vertical="center"/>
      <protection locked="0"/>
    </xf>
    <xf numFmtId="172" fontId="11" fillId="32" borderId="10" xfId="42" applyNumberFormat="1" applyFont="1" applyFill="1" applyBorder="1" applyAlignment="1" applyProtection="1">
      <alignment horizontal="center"/>
      <protection locked="0"/>
    </xf>
    <xf numFmtId="49" fontId="5" fillId="37" borderId="10" xfId="0" applyNumberFormat="1" applyFont="1" applyFill="1" applyBorder="1" applyAlignment="1" applyProtection="1">
      <alignment horizontal="center" vertical="center"/>
      <protection/>
    </xf>
    <xf numFmtId="172" fontId="55" fillId="37" borderId="10" xfId="42" applyNumberFormat="1" applyFont="1" applyFill="1" applyBorder="1" applyAlignment="1">
      <alignment horizontal="center"/>
    </xf>
    <xf numFmtId="2" fontId="47" fillId="37" borderId="10" xfId="0" applyNumberFormat="1" applyFont="1" applyFill="1" applyBorder="1" applyAlignment="1">
      <alignment horizontal="center"/>
    </xf>
    <xf numFmtId="0" fontId="21" fillId="0" borderId="10" xfId="0" applyFont="1" applyBorder="1" applyAlignment="1">
      <alignment horizontal="center"/>
    </xf>
    <xf numFmtId="0" fontId="21" fillId="32" borderId="10" xfId="0" applyFont="1" applyFill="1" applyBorder="1" applyAlignment="1">
      <alignment horizontal="left"/>
    </xf>
    <xf numFmtId="0" fontId="21" fillId="0" borderId="10" xfId="0" applyFont="1" applyFill="1" applyBorder="1" applyAlignment="1">
      <alignment horizontal="left"/>
    </xf>
    <xf numFmtId="49" fontId="55" fillId="37" borderId="10" xfId="0" applyNumberFormat="1" applyFont="1" applyFill="1" applyBorder="1" applyAlignment="1" applyProtection="1">
      <alignment horizontal="center" vertical="center"/>
      <protection/>
    </xf>
    <xf numFmtId="49" fontId="55" fillId="37" borderId="10" xfId="0" applyNumberFormat="1" applyFont="1" applyFill="1" applyBorder="1" applyAlignment="1" applyProtection="1">
      <alignment horizontal="center" vertical="center" wrapText="1"/>
      <protection/>
    </xf>
    <xf numFmtId="0" fontId="55" fillId="37" borderId="10" xfId="0" applyFont="1" applyFill="1" applyBorder="1" applyAlignment="1">
      <alignment horizontal="center"/>
    </xf>
    <xf numFmtId="2" fontId="47" fillId="37" borderId="11" xfId="0" applyNumberFormat="1" applyFont="1" applyFill="1" applyBorder="1" applyAlignment="1">
      <alignment horizontal="center"/>
    </xf>
    <xf numFmtId="49" fontId="21" fillId="37" borderId="10" xfId="0" applyNumberFormat="1" applyFont="1" applyFill="1" applyBorder="1" applyAlignment="1" applyProtection="1">
      <alignment horizontal="center" vertical="center"/>
      <protection/>
    </xf>
    <xf numFmtId="2" fontId="7" fillId="37" borderId="11" xfId="0" applyNumberFormat="1" applyFont="1" applyFill="1" applyBorder="1" applyAlignment="1">
      <alignment horizontal="center"/>
    </xf>
    <xf numFmtId="172" fontId="53" fillId="37" borderId="10" xfId="42" applyNumberFormat="1" applyFont="1" applyFill="1" applyBorder="1" applyAlignment="1">
      <alignment/>
    </xf>
    <xf numFmtId="0" fontId="11" fillId="32" borderId="10" xfId="0" applyFont="1" applyFill="1" applyBorder="1" applyAlignment="1">
      <alignment horizontal="left"/>
    </xf>
    <xf numFmtId="0" fontId="11" fillId="0" borderId="10" xfId="0" applyFont="1" applyFill="1" applyBorder="1" applyAlignment="1">
      <alignment horizontal="left"/>
    </xf>
    <xf numFmtId="49" fontId="11" fillId="32" borderId="10" xfId="0" applyNumberFormat="1" applyFont="1" applyFill="1" applyBorder="1" applyAlignment="1" applyProtection="1">
      <alignment vertical="center"/>
      <protection locked="0"/>
    </xf>
    <xf numFmtId="0" fontId="7" fillId="0" borderId="10" xfId="0" applyFont="1" applyBorder="1" applyAlignment="1">
      <alignment/>
    </xf>
    <xf numFmtId="49" fontId="21" fillId="32" borderId="10" xfId="0" applyNumberFormat="1" applyFont="1" applyFill="1" applyBorder="1" applyAlignment="1" applyProtection="1">
      <alignment horizontal="center" vertical="center"/>
      <protection/>
    </xf>
    <xf numFmtId="49" fontId="49" fillId="37" borderId="10" xfId="0" applyNumberFormat="1" applyFont="1" applyFill="1" applyBorder="1" applyAlignment="1" applyProtection="1">
      <alignment horizontal="center" vertical="center"/>
      <protection/>
    </xf>
    <xf numFmtId="49" fontId="49" fillId="37" borderId="10" xfId="0" applyNumberFormat="1" applyFont="1" applyFill="1" applyBorder="1" applyAlignment="1" applyProtection="1">
      <alignment horizontal="center" vertical="center" wrapText="1"/>
      <protection/>
    </xf>
    <xf numFmtId="49" fontId="21" fillId="32" borderId="10" xfId="0" applyNumberFormat="1" applyFont="1" applyFill="1" applyBorder="1" applyAlignment="1">
      <alignment horizontal="left"/>
    </xf>
    <xf numFmtId="172" fontId="3" fillId="32" borderId="10" xfId="42" applyNumberFormat="1" applyFont="1" applyFill="1" applyBorder="1" applyAlignment="1" applyProtection="1">
      <alignment horizontal="center"/>
      <protection locked="0"/>
    </xf>
    <xf numFmtId="172" fontId="44" fillId="32" borderId="10" xfId="42" applyNumberFormat="1" applyFont="1" applyFill="1" applyBorder="1" applyAlignment="1" applyProtection="1">
      <alignment horizontal="center"/>
      <protection locked="0"/>
    </xf>
    <xf numFmtId="49" fontId="8" fillId="33" borderId="10" xfId="0" applyNumberFormat="1" applyFont="1" applyFill="1" applyBorder="1" applyAlignment="1" applyProtection="1">
      <alignment horizontal="center"/>
      <protection locked="0"/>
    </xf>
    <xf numFmtId="49" fontId="49" fillId="33" borderId="10" xfId="0" applyNumberFormat="1" applyFont="1" applyFill="1" applyBorder="1" applyAlignment="1" applyProtection="1">
      <alignment horizontal="center" vertical="center" wrapText="1"/>
      <protection locked="0"/>
    </xf>
    <xf numFmtId="49" fontId="8" fillId="0" borderId="10" xfId="0" applyNumberFormat="1" applyFont="1" applyBorder="1" applyAlignment="1" applyProtection="1">
      <alignment horizontal="center"/>
      <protection locked="0"/>
    </xf>
    <xf numFmtId="49" fontId="11" fillId="32" borderId="10" xfId="0" applyNumberFormat="1" applyFont="1" applyFill="1" applyBorder="1" applyAlignment="1" applyProtection="1">
      <alignment horizontal="left"/>
      <protection locked="0"/>
    </xf>
    <xf numFmtId="49" fontId="8" fillId="33" borderId="10" xfId="0" applyNumberFormat="1" applyFont="1" applyFill="1" applyBorder="1" applyAlignment="1" applyProtection="1">
      <alignment horizontal="left"/>
      <protection locked="0"/>
    </xf>
    <xf numFmtId="49" fontId="5" fillId="33"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protection locked="0"/>
    </xf>
    <xf numFmtId="172" fontId="8" fillId="32" borderId="16" xfId="42" applyNumberFormat="1" applyFont="1" applyFill="1" applyBorder="1" applyAlignment="1" applyProtection="1">
      <alignment horizontal="center" wrapText="1"/>
      <protection locked="0"/>
    </xf>
    <xf numFmtId="0" fontId="21" fillId="33" borderId="10" xfId="0" applyFont="1" applyFill="1" applyBorder="1" applyAlignment="1">
      <alignment horizontal="center"/>
    </xf>
    <xf numFmtId="172" fontId="11" fillId="32" borderId="18" xfId="42" applyNumberFormat="1" applyFont="1" applyFill="1" applyBorder="1" applyAlignment="1" applyProtection="1">
      <alignment horizontal="center"/>
      <protection locked="0"/>
    </xf>
    <xf numFmtId="172" fontId="8" fillId="34" borderId="10" xfId="42" applyNumberFormat="1" applyFont="1" applyFill="1" applyBorder="1" applyAlignment="1" applyProtection="1">
      <alignment horizontal="center" vertical="center"/>
      <protection/>
    </xf>
    <xf numFmtId="10" fontId="8" fillId="34" borderId="10" xfId="61" applyNumberFormat="1" applyFont="1" applyFill="1" applyBorder="1" applyAlignment="1" applyProtection="1">
      <alignment horizontal="center" vertical="center"/>
      <protection locked="0"/>
    </xf>
    <xf numFmtId="49" fontId="8" fillId="32"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left" vertical="center" wrapText="1"/>
      <protection/>
    </xf>
    <xf numFmtId="10" fontId="11" fillId="34" borderId="10" xfId="61" applyNumberFormat="1" applyFont="1" applyFill="1" applyBorder="1" applyAlignment="1" applyProtection="1">
      <alignment horizontal="center" vertical="center"/>
      <protection locked="0"/>
    </xf>
    <xf numFmtId="172" fontId="11" fillId="34" borderId="10" xfId="42" applyNumberFormat="1" applyFont="1" applyFill="1" applyBorder="1" applyAlignment="1" applyProtection="1">
      <alignment horizontal="center" vertical="center"/>
      <protection/>
    </xf>
    <xf numFmtId="172" fontId="11" fillId="0" borderId="10" xfId="42" applyNumberFormat="1" applyFont="1" applyBorder="1" applyAlignment="1">
      <alignment/>
    </xf>
    <xf numFmtId="172" fontId="11" fillId="35" borderId="10" xfId="42" applyNumberFormat="1" applyFont="1" applyFill="1" applyBorder="1" applyAlignment="1" applyProtection="1">
      <alignment horizontal="center" vertical="center"/>
      <protection/>
    </xf>
    <xf numFmtId="172" fontId="11" fillId="0" borderId="10" xfId="42" applyNumberFormat="1" applyFont="1" applyFill="1" applyBorder="1" applyAlignment="1">
      <alignment/>
    </xf>
    <xf numFmtId="172" fontId="11" fillId="0" borderId="0" xfId="42" applyNumberFormat="1" applyFont="1" applyAlignment="1">
      <alignment/>
    </xf>
    <xf numFmtId="172" fontId="8" fillId="35" borderId="10" xfId="42" applyNumberFormat="1" applyFont="1" applyFill="1" applyBorder="1" applyAlignment="1" applyProtection="1">
      <alignment horizontal="center" vertical="center"/>
      <protection/>
    </xf>
    <xf numFmtId="0" fontId="11" fillId="0" borderId="10" xfId="0" applyFont="1" applyBorder="1" applyAlignment="1">
      <alignment/>
    </xf>
    <xf numFmtId="172" fontId="53" fillId="33" borderId="10" xfId="42" applyNumberFormat="1" applyFont="1" applyFill="1" applyBorder="1" applyAlignment="1">
      <alignment/>
    </xf>
    <xf numFmtId="172" fontId="53" fillId="33" borderId="10" xfId="42" applyNumberFormat="1" applyFont="1" applyFill="1" applyBorder="1" applyAlignment="1">
      <alignment vertical="center"/>
    </xf>
    <xf numFmtId="172" fontId="53" fillId="0" borderId="10" xfId="42" applyNumberFormat="1" applyFont="1" applyBorder="1" applyAlignment="1">
      <alignment vertical="center"/>
    </xf>
    <xf numFmtId="2" fontId="53" fillId="4" borderId="10" xfId="0" applyNumberFormat="1" applyFont="1" applyFill="1" applyBorder="1" applyAlignment="1">
      <alignment horizontal="center"/>
    </xf>
    <xf numFmtId="172" fontId="53" fillId="33" borderId="10" xfId="42" applyNumberFormat="1" applyFont="1" applyFill="1" applyBorder="1" applyAlignment="1">
      <alignment/>
    </xf>
    <xf numFmtId="172" fontId="56" fillId="33" borderId="10" xfId="42" applyNumberFormat="1" applyFont="1" applyFill="1" applyBorder="1" applyAlignment="1">
      <alignment/>
    </xf>
    <xf numFmtId="172" fontId="53" fillId="32" borderId="10" xfId="42" applyNumberFormat="1" applyFont="1" applyFill="1" applyBorder="1" applyAlignment="1">
      <alignment/>
    </xf>
    <xf numFmtId="49" fontId="8" fillId="33" borderId="10" xfId="0" applyNumberFormat="1" applyFont="1" applyFill="1" applyBorder="1" applyAlignment="1" applyProtection="1">
      <alignment horizontal="center" wrapText="1"/>
      <protection locked="0"/>
    </xf>
    <xf numFmtId="49" fontId="8" fillId="33" borderId="10" xfId="0" applyNumberFormat="1" applyFont="1" applyFill="1" applyBorder="1" applyAlignment="1" applyProtection="1">
      <alignment horizontal="left" wrapText="1"/>
      <protection locked="0"/>
    </xf>
    <xf numFmtId="172" fontId="8" fillId="33" borderId="10" xfId="42" applyNumberFormat="1" applyFont="1" applyFill="1" applyBorder="1" applyAlignment="1" applyProtection="1">
      <alignment horizontal="center" wrapText="1"/>
      <protection locked="0"/>
    </xf>
    <xf numFmtId="172" fontId="5" fillId="0" borderId="10" xfId="42" applyNumberFormat="1" applyFont="1" applyFill="1" applyBorder="1" applyAlignment="1" applyProtection="1">
      <alignment horizontal="center"/>
      <protection locked="0"/>
    </xf>
    <xf numFmtId="49" fontId="2" fillId="0" borderId="0" xfId="0" applyNumberFormat="1" applyFont="1" applyAlignment="1" applyProtection="1">
      <alignment/>
      <protection locked="0"/>
    </xf>
    <xf numFmtId="49" fontId="18" fillId="0" borderId="0" xfId="0" applyNumberFormat="1" applyFont="1" applyAlignment="1" applyProtection="1">
      <alignment/>
      <protection/>
    </xf>
    <xf numFmtId="172" fontId="3" fillId="32" borderId="0" xfId="0" applyNumberFormat="1" applyFont="1" applyFill="1" applyBorder="1" applyAlignment="1" applyProtection="1">
      <alignment horizontal="justify" vertical="center" wrapText="1"/>
      <protection/>
    </xf>
    <xf numFmtId="172" fontId="3" fillId="0" borderId="0" xfId="0" applyNumberFormat="1" applyFont="1" applyBorder="1" applyAlignment="1" applyProtection="1">
      <alignment horizontal="justify" vertical="center" wrapText="1"/>
      <protection/>
    </xf>
    <xf numFmtId="49" fontId="3" fillId="32" borderId="0" xfId="0" applyNumberFormat="1" applyFont="1" applyFill="1" applyBorder="1" applyAlignment="1" applyProtection="1">
      <alignment horizontal="justify" vertical="center" wrapText="1"/>
      <protection/>
    </xf>
    <xf numFmtId="0" fontId="21" fillId="0" borderId="0" xfId="0" applyFont="1" applyFill="1" applyAlignment="1">
      <alignment/>
    </xf>
    <xf numFmtId="49" fontId="21" fillId="0" borderId="0" xfId="0" applyNumberFormat="1" applyFont="1" applyFill="1" applyAlignment="1">
      <alignment/>
    </xf>
    <xf numFmtId="0" fontId="5" fillId="0" borderId="0" xfId="0" applyFont="1" applyFill="1" applyAlignment="1">
      <alignment/>
    </xf>
    <xf numFmtId="0" fontId="48" fillId="0" borderId="0" xfId="0" applyFont="1" applyFill="1" applyAlignment="1">
      <alignment/>
    </xf>
    <xf numFmtId="0" fontId="53" fillId="0" borderId="0" xfId="0" applyFont="1" applyFill="1" applyAlignment="1">
      <alignment/>
    </xf>
    <xf numFmtId="0" fontId="21" fillId="0" borderId="0" xfId="0" applyFont="1" applyAlignment="1">
      <alignment/>
    </xf>
    <xf numFmtId="49" fontId="21" fillId="0" borderId="0" xfId="0" applyNumberFormat="1" applyFont="1" applyFill="1" applyAlignment="1" applyProtection="1">
      <alignment/>
      <protection locked="0"/>
    </xf>
    <xf numFmtId="0" fontId="21" fillId="38" borderId="0" xfId="0" applyFont="1" applyFill="1" applyAlignment="1" applyProtection="1">
      <alignment/>
      <protection locked="0"/>
    </xf>
    <xf numFmtId="0" fontId="21" fillId="38" borderId="0" xfId="0" applyFont="1" applyFill="1" applyAlignment="1">
      <alignment/>
    </xf>
    <xf numFmtId="49" fontId="21" fillId="0" borderId="0" xfId="0" applyNumberFormat="1" applyFont="1" applyFill="1" applyAlignment="1">
      <alignment horizontal="center" vertical="center"/>
    </xf>
    <xf numFmtId="4" fontId="5" fillId="33" borderId="10" xfId="0" applyNumberFormat="1" applyFont="1" applyFill="1" applyBorder="1" applyAlignment="1">
      <alignment/>
    </xf>
    <xf numFmtId="0" fontId="55" fillId="0" borderId="0" xfId="0" applyFont="1" applyFill="1" applyAlignment="1">
      <alignment/>
    </xf>
    <xf numFmtId="0" fontId="5" fillId="0" borderId="0" xfId="0" applyFont="1" applyAlignment="1">
      <alignment/>
    </xf>
    <xf numFmtId="0" fontId="21" fillId="37" borderId="0" xfId="0" applyFont="1" applyFill="1" applyAlignment="1">
      <alignment/>
    </xf>
    <xf numFmtId="172" fontId="6" fillId="32" borderId="10" xfId="42" applyNumberFormat="1" applyFont="1" applyFill="1" applyBorder="1" applyAlignment="1" applyProtection="1">
      <alignment horizontal="center" vertical="center"/>
      <protection locked="0"/>
    </xf>
    <xf numFmtId="172" fontId="11" fillId="33" borderId="10" xfId="42" applyNumberFormat="1" applyFont="1" applyFill="1" applyBorder="1" applyAlignment="1" applyProtection="1">
      <alignment horizontal="center" vertical="center"/>
      <protection locked="0"/>
    </xf>
    <xf numFmtId="0" fontId="21" fillId="32" borderId="10" xfId="0" applyFont="1" applyFill="1" applyBorder="1" applyAlignment="1">
      <alignment/>
    </xf>
    <xf numFmtId="0" fontId="11" fillId="33" borderId="10" xfId="0" applyFont="1" applyFill="1" applyBorder="1" applyAlignment="1">
      <alignment/>
    </xf>
    <xf numFmtId="0" fontId="21" fillId="0" borderId="10" xfId="0" applyFont="1" applyBorder="1" applyAlignment="1">
      <alignment horizontal="center" vertical="center"/>
    </xf>
    <xf numFmtId="0" fontId="21" fillId="33" borderId="10" xfId="0" applyFont="1" applyFill="1" applyBorder="1" applyAlignment="1">
      <alignment horizontal="center" vertical="center"/>
    </xf>
    <xf numFmtId="172" fontId="55" fillId="37" borderId="10" xfId="0" applyNumberFormat="1" applyFont="1" applyFill="1" applyBorder="1" applyAlignment="1">
      <alignment/>
    </xf>
    <xf numFmtId="2" fontId="55" fillId="37" borderId="10" xfId="0" applyNumberFormat="1" applyFont="1" applyFill="1" applyBorder="1" applyAlignment="1">
      <alignment horizontal="center"/>
    </xf>
    <xf numFmtId="172" fontId="53" fillId="32" borderId="10" xfId="42" applyNumberFormat="1" applyFont="1" applyFill="1" applyBorder="1" applyAlignment="1">
      <alignment/>
    </xf>
    <xf numFmtId="172" fontId="53" fillId="32" borderId="10" xfId="42" applyNumberFormat="1" applyFont="1" applyFill="1" applyBorder="1" applyAlignment="1" applyProtection="1">
      <alignment horizontal="center" vertical="center"/>
      <protection locked="0"/>
    </xf>
    <xf numFmtId="172" fontId="53" fillId="33" borderId="10" xfId="42" applyNumberFormat="1" applyFont="1" applyFill="1" applyBorder="1" applyAlignment="1">
      <alignment horizontal="center" vertical="center"/>
    </xf>
    <xf numFmtId="172" fontId="53" fillId="0" borderId="10" xfId="42" applyNumberFormat="1" applyFont="1" applyBorder="1" applyAlignment="1">
      <alignment horizontal="center" vertical="center"/>
    </xf>
    <xf numFmtId="172" fontId="21" fillId="32" borderId="10" xfId="42" applyNumberFormat="1" applyFont="1" applyFill="1" applyBorder="1" applyAlignment="1" applyProtection="1">
      <alignment horizontal="center" vertical="center"/>
      <protection locked="0"/>
    </xf>
    <xf numFmtId="0" fontId="21" fillId="0" borderId="10" xfId="0" applyFont="1" applyFill="1" applyBorder="1" applyAlignment="1">
      <alignment/>
    </xf>
    <xf numFmtId="172" fontId="21" fillId="32" borderId="10" xfId="42" applyNumberFormat="1" applyFont="1" applyFill="1" applyBorder="1" applyAlignment="1" applyProtection="1">
      <alignment horizontal="center"/>
      <protection locked="0"/>
    </xf>
    <xf numFmtId="0" fontId="5" fillId="32" borderId="10" xfId="0" applyFont="1" applyFill="1" applyBorder="1" applyAlignment="1" applyProtection="1">
      <alignment horizontal="center" vertical="center" wrapText="1"/>
      <protection locked="0"/>
    </xf>
    <xf numFmtId="0" fontId="34" fillId="0" borderId="0" xfId="0" applyFont="1" applyAlignment="1" applyProtection="1">
      <alignment/>
      <protection locked="0"/>
    </xf>
    <xf numFmtId="0" fontId="12" fillId="0" borderId="0" xfId="0" applyFont="1" applyFill="1" applyAlignment="1">
      <alignment/>
    </xf>
    <xf numFmtId="49" fontId="21" fillId="0" borderId="0" xfId="0" applyNumberFormat="1" applyFont="1" applyFill="1" applyBorder="1" applyAlignment="1">
      <alignment horizontal="center" vertical="center"/>
    </xf>
    <xf numFmtId="0" fontId="21" fillId="33" borderId="10" xfId="0" applyFont="1" applyFill="1" applyBorder="1" applyAlignment="1">
      <alignment/>
    </xf>
    <xf numFmtId="0" fontId="21" fillId="32" borderId="10" xfId="0" applyFont="1" applyFill="1" applyBorder="1" applyAlignment="1">
      <alignment horizontal="center"/>
    </xf>
    <xf numFmtId="172" fontId="11" fillId="0" borderId="10" xfId="42" applyNumberFormat="1" applyFont="1" applyFill="1" applyBorder="1" applyAlignment="1" applyProtection="1">
      <alignment horizontal="center" vertical="center"/>
      <protection locked="0"/>
    </xf>
    <xf numFmtId="0" fontId="11" fillId="33" borderId="10" xfId="0" applyFont="1" applyFill="1" applyBorder="1" applyAlignment="1">
      <alignment horizontal="center"/>
    </xf>
    <xf numFmtId="172" fontId="21" fillId="0" borderId="10" xfId="42" applyNumberFormat="1" applyFont="1" applyFill="1" applyBorder="1" applyAlignment="1" applyProtection="1">
      <alignment horizontal="center" vertical="center"/>
      <protection locked="0"/>
    </xf>
    <xf numFmtId="172" fontId="21" fillId="32" borderId="10" xfId="42" applyNumberFormat="1" applyFont="1" applyFill="1" applyBorder="1" applyAlignment="1" applyProtection="1">
      <alignment horizontal="center" vertical="center"/>
      <protection locked="0"/>
    </xf>
    <xf numFmtId="49" fontId="21" fillId="32" borderId="10" xfId="0" applyNumberFormat="1" applyFont="1" applyFill="1" applyBorder="1" applyAlignment="1" applyProtection="1">
      <alignment horizontal="left" vertical="center" wrapText="1"/>
      <protection/>
    </xf>
    <xf numFmtId="49" fontId="33" fillId="32" borderId="0" xfId="0" applyNumberFormat="1" applyFont="1" applyFill="1" applyAlignment="1" applyProtection="1">
      <alignment horizontal="left" vertical="center"/>
      <protection locked="0"/>
    </xf>
    <xf numFmtId="172" fontId="53" fillId="33" borderId="18" xfId="42" applyNumberFormat="1" applyFont="1" applyFill="1" applyBorder="1" applyAlignment="1" applyProtection="1">
      <alignment vertical="center" wrapText="1"/>
      <protection locked="0"/>
    </xf>
    <xf numFmtId="172" fontId="53" fillId="33" borderId="10" xfId="42" applyNumberFormat="1" applyFont="1" applyFill="1" applyBorder="1" applyAlignment="1" applyProtection="1">
      <alignment horizontal="center" vertical="center"/>
      <protection locked="0"/>
    </xf>
    <xf numFmtId="172" fontId="53" fillId="33" borderId="10" xfId="42" applyNumberFormat="1" applyFont="1" applyFill="1" applyBorder="1" applyAlignment="1" applyProtection="1">
      <alignment horizontal="center" vertical="center"/>
      <protection locked="0"/>
    </xf>
    <xf numFmtId="172" fontId="53" fillId="33" borderId="10" xfId="42" applyNumberFormat="1" applyFont="1" applyFill="1" applyBorder="1" applyAlignment="1" applyProtection="1">
      <alignment horizontal="center" vertical="center"/>
      <protection locked="0"/>
    </xf>
    <xf numFmtId="49" fontId="21" fillId="0" borderId="10" xfId="0" applyNumberFormat="1" applyFont="1" applyFill="1" applyBorder="1" applyAlignment="1">
      <alignment horizontal="center"/>
    </xf>
    <xf numFmtId="49" fontId="21" fillId="0" borderId="10" xfId="0" applyNumberFormat="1" applyFont="1" applyFill="1" applyBorder="1" applyAlignment="1">
      <alignment horizontal="left"/>
    </xf>
    <xf numFmtId="49" fontId="21" fillId="0" borderId="10" xfId="0" applyNumberFormat="1" applyFont="1" applyFill="1" applyBorder="1" applyAlignment="1">
      <alignment horizontal="center"/>
    </xf>
    <xf numFmtId="49" fontId="21" fillId="0" borderId="10" xfId="0" applyNumberFormat="1" applyFont="1" applyFill="1" applyBorder="1" applyAlignment="1">
      <alignment horizontal="left"/>
    </xf>
    <xf numFmtId="172" fontId="5" fillId="33" borderId="10" xfId="0" applyNumberFormat="1" applyFont="1" applyFill="1" applyBorder="1" applyAlignment="1">
      <alignment horizontal="center"/>
    </xf>
    <xf numFmtId="172" fontId="11" fillId="33" borderId="18" xfId="42" applyNumberFormat="1" applyFont="1" applyFill="1" applyBorder="1" applyAlignment="1" applyProtection="1">
      <alignment vertical="center" wrapText="1"/>
      <protection locked="0"/>
    </xf>
    <xf numFmtId="0" fontId="21" fillId="0" borderId="10" xfId="0" applyFont="1" applyBorder="1" applyAlignment="1">
      <alignment horizontal="right" vertical="center"/>
    </xf>
    <xf numFmtId="0" fontId="21" fillId="0" borderId="10" xfId="0" applyFont="1" applyBorder="1" applyAlignment="1">
      <alignment horizontal="center" vertical="center"/>
    </xf>
    <xf numFmtId="172" fontId="53" fillId="33" borderId="18" xfId="42" applyNumberFormat="1" applyFont="1" applyFill="1" applyBorder="1" applyAlignment="1" applyProtection="1">
      <alignment vertical="center" wrapText="1"/>
      <protection locked="0"/>
    </xf>
    <xf numFmtId="0" fontId="55" fillId="37" borderId="0" xfId="0" applyFont="1" applyFill="1" applyAlignment="1">
      <alignment/>
    </xf>
    <xf numFmtId="0" fontId="53" fillId="37" borderId="0" xfId="0" applyFont="1" applyFill="1" applyAlignment="1">
      <alignment/>
    </xf>
    <xf numFmtId="0" fontId="48" fillId="37" borderId="0" xfId="0" applyFont="1" applyFill="1" applyAlignment="1">
      <alignment/>
    </xf>
    <xf numFmtId="0" fontId="53" fillId="0" borderId="0" xfId="0" applyFont="1" applyAlignment="1">
      <alignment/>
    </xf>
    <xf numFmtId="0" fontId="21" fillId="0" borderId="10" xfId="0" applyFont="1" applyBorder="1" applyAlignment="1">
      <alignment vertical="center"/>
    </xf>
    <xf numFmtId="0" fontId="21" fillId="33" borderId="10" xfId="0" applyFont="1" applyFill="1" applyBorder="1" applyAlignment="1">
      <alignment horizontal="right" vertical="center"/>
    </xf>
    <xf numFmtId="0" fontId="11" fillId="0" borderId="10" xfId="0" applyFont="1" applyBorder="1" applyAlignment="1">
      <alignment horizontal="right" vertical="center"/>
    </xf>
    <xf numFmtId="172" fontId="21" fillId="33" borderId="10" xfId="42" applyNumberFormat="1" applyFont="1" applyFill="1" applyBorder="1" applyAlignment="1" applyProtection="1">
      <alignment horizontal="center" vertical="center"/>
      <protection locked="0"/>
    </xf>
    <xf numFmtId="0" fontId="21" fillId="33" borderId="10" xfId="0" applyFont="1" applyFill="1" applyBorder="1" applyAlignment="1">
      <alignment horizontal="center" vertical="center"/>
    </xf>
    <xf numFmtId="172" fontId="56" fillId="33" borderId="10" xfId="42" applyNumberFormat="1" applyFont="1" applyFill="1" applyBorder="1" applyAlignment="1">
      <alignment/>
    </xf>
    <xf numFmtId="172" fontId="57" fillId="0" borderId="10" xfId="42" applyNumberFormat="1" applyFont="1" applyBorder="1" applyAlignment="1">
      <alignment horizontal="center" vertical="center"/>
    </xf>
    <xf numFmtId="172" fontId="11" fillId="32" borderId="10" xfId="42" applyNumberFormat="1" applyFont="1" applyFill="1" applyBorder="1" applyAlignment="1" applyProtection="1">
      <alignment horizontal="center"/>
      <protection locked="0"/>
    </xf>
    <xf numFmtId="49" fontId="8" fillId="0" borderId="0" xfId="0" applyNumberFormat="1" applyFont="1" applyBorder="1" applyAlignment="1">
      <alignment horizontal="center"/>
    </xf>
    <xf numFmtId="172" fontId="10" fillId="0" borderId="0" xfId="42" applyNumberFormat="1" applyFont="1" applyFill="1" applyBorder="1" applyAlignment="1">
      <alignment wrapText="1"/>
    </xf>
    <xf numFmtId="172" fontId="9" fillId="0" borderId="0" xfId="42" applyNumberFormat="1" applyFont="1" applyFill="1" applyBorder="1" applyAlignment="1">
      <alignment/>
    </xf>
    <xf numFmtId="49" fontId="0" fillId="0" borderId="0" xfId="0" applyNumberFormat="1" applyFont="1" applyFill="1" applyBorder="1" applyAlignment="1" applyProtection="1">
      <alignment horizontal="center"/>
      <protection/>
    </xf>
    <xf numFmtId="49" fontId="3" fillId="0" borderId="0" xfId="0" applyNumberFormat="1" applyFont="1" applyFill="1" applyBorder="1" applyAlignment="1" applyProtection="1">
      <alignment wrapText="1"/>
      <protection/>
    </xf>
    <xf numFmtId="49" fontId="0" fillId="32" borderId="0" xfId="0" applyNumberFormat="1" applyFont="1" applyFill="1" applyBorder="1" applyAlignment="1">
      <alignment horizontal="center"/>
    </xf>
    <xf numFmtId="49" fontId="9" fillId="0" borderId="0" xfId="0" applyNumberFormat="1" applyFont="1" applyFill="1" applyBorder="1" applyAlignment="1" applyProtection="1">
      <alignment/>
      <protection locked="0"/>
    </xf>
    <xf numFmtId="49" fontId="9" fillId="0" borderId="0" xfId="0" applyNumberFormat="1" applyFont="1" applyFill="1" applyBorder="1" applyAlignment="1" applyProtection="1">
      <alignment horizontal="center" vertical="center" wrapText="1"/>
      <protection locked="0"/>
    </xf>
    <xf numFmtId="49" fontId="2" fillId="0" borderId="0" xfId="0" applyNumberFormat="1" applyFont="1" applyFill="1" applyAlignment="1" applyProtection="1">
      <alignment/>
      <protection locked="0"/>
    </xf>
    <xf numFmtId="49" fontId="2" fillId="0" borderId="0" xfId="0" applyNumberFormat="1" applyFont="1" applyFill="1" applyAlignment="1" applyProtection="1">
      <alignment horizontal="center"/>
      <protection locked="0"/>
    </xf>
    <xf numFmtId="49" fontId="2" fillId="0" borderId="0" xfId="0" applyNumberFormat="1" applyFont="1" applyFill="1" applyAlignment="1" applyProtection="1">
      <alignment/>
      <protection locked="0"/>
    </xf>
    <xf numFmtId="49" fontId="2" fillId="32" borderId="0" xfId="0" applyNumberFormat="1" applyFont="1" applyFill="1" applyAlignment="1" applyProtection="1">
      <alignment/>
      <protection locked="0"/>
    </xf>
    <xf numFmtId="49" fontId="9" fillId="0" borderId="0" xfId="0" applyNumberFormat="1" applyFont="1" applyFill="1" applyBorder="1" applyAlignment="1" applyProtection="1">
      <alignment vertical="center" wrapText="1"/>
      <protection locked="0"/>
    </xf>
    <xf numFmtId="0" fontId="0" fillId="0" borderId="13" xfId="0" applyBorder="1" applyAlignment="1">
      <alignment horizontal="left"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wrapText="1"/>
    </xf>
    <xf numFmtId="0" fontId="12" fillId="36" borderId="10" xfId="0" applyFont="1" applyFill="1" applyBorder="1" applyAlignment="1">
      <alignment horizontal="center" wrapText="1"/>
    </xf>
    <xf numFmtId="0" fontId="12" fillId="33" borderId="10" xfId="0" applyFont="1" applyFill="1" applyBorder="1" applyAlignment="1">
      <alignment horizontal="left" vertical="center" wrapText="1"/>
    </xf>
    <xf numFmtId="0" fontId="2" fillId="33" borderId="10" xfId="0" applyFont="1" applyFill="1" applyBorder="1" applyAlignment="1">
      <alignment horizontal="left"/>
    </xf>
    <xf numFmtId="49" fontId="0" fillId="0" borderId="0" xfId="0" applyNumberFormat="1" applyFill="1" applyAlignment="1" applyProtection="1">
      <alignment horizontal="left" vertical="top" wrapText="1"/>
      <protection locked="0"/>
    </xf>
    <xf numFmtId="49" fontId="8" fillId="32" borderId="10" xfId="0" applyNumberFormat="1" applyFont="1" applyFill="1" applyBorder="1" applyAlignment="1" applyProtection="1">
      <alignment horizontal="center" vertical="center" wrapText="1"/>
      <protection locked="0"/>
    </xf>
    <xf numFmtId="49" fontId="8" fillId="32" borderId="11" xfId="0" applyNumberFormat="1" applyFont="1" applyFill="1" applyBorder="1" applyAlignment="1" applyProtection="1">
      <alignment horizontal="center" vertical="center" wrapText="1"/>
      <protection locked="0"/>
    </xf>
    <xf numFmtId="49" fontId="8" fillId="32" borderId="20" xfId="0" applyNumberFormat="1" applyFont="1" applyFill="1" applyBorder="1" applyAlignment="1" applyProtection="1">
      <alignment horizontal="center" vertical="center" wrapText="1"/>
      <protection locked="0"/>
    </xf>
    <xf numFmtId="49" fontId="8" fillId="32" borderId="17"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left" vertical="top" wrapText="1"/>
      <protection locked="0"/>
    </xf>
    <xf numFmtId="49" fontId="15" fillId="0" borderId="14"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center" vertical="top" wrapText="1"/>
      <protection locked="0"/>
    </xf>
    <xf numFmtId="0" fontId="8" fillId="32" borderId="12" xfId="0" applyNumberFormat="1" applyFont="1" applyFill="1" applyBorder="1" applyAlignment="1" applyProtection="1">
      <alignment horizontal="center" vertical="center" wrapText="1"/>
      <protection locked="0"/>
    </xf>
    <xf numFmtId="0" fontId="8" fillId="32" borderId="21" xfId="0" applyNumberFormat="1" applyFont="1" applyFill="1" applyBorder="1" applyAlignment="1" applyProtection="1">
      <alignment horizontal="center" vertical="center" wrapText="1"/>
      <protection locked="0"/>
    </xf>
    <xf numFmtId="0" fontId="8" fillId="32" borderId="18" xfId="0" applyNumberFormat="1" applyFont="1" applyFill="1" applyBorder="1" applyAlignment="1" applyProtection="1">
      <alignment horizontal="center" vertical="center" wrapText="1"/>
      <protection locked="0"/>
    </xf>
    <xf numFmtId="49" fontId="8" fillId="32" borderId="12" xfId="0" applyNumberFormat="1" applyFont="1" applyFill="1" applyBorder="1" applyAlignment="1" applyProtection="1">
      <alignment horizontal="center" vertical="center" wrapText="1"/>
      <protection locked="0"/>
    </xf>
    <xf numFmtId="49" fontId="8" fillId="32" borderId="21" xfId="0" applyNumberFormat="1" applyFont="1" applyFill="1" applyBorder="1" applyAlignment="1" applyProtection="1">
      <alignment horizontal="center" vertical="center" wrapText="1"/>
      <protection locked="0"/>
    </xf>
    <xf numFmtId="49" fontId="8" fillId="32" borderId="18" xfId="0" applyNumberFormat="1" applyFont="1" applyFill="1" applyBorder="1" applyAlignment="1" applyProtection="1">
      <alignment horizontal="center" vertical="center" wrapText="1"/>
      <protection locked="0"/>
    </xf>
    <xf numFmtId="1" fontId="8" fillId="32" borderId="22" xfId="0" applyNumberFormat="1" applyFont="1" applyFill="1" applyBorder="1" applyAlignment="1" applyProtection="1">
      <alignment horizontal="center" vertical="center" wrapText="1"/>
      <protection locked="0"/>
    </xf>
    <xf numFmtId="1" fontId="8" fillId="32" borderId="23" xfId="0" applyNumberFormat="1" applyFont="1" applyFill="1" applyBorder="1" applyAlignment="1" applyProtection="1">
      <alignment horizontal="center" vertical="center" wrapText="1"/>
      <protection locked="0"/>
    </xf>
    <xf numFmtId="1" fontId="8" fillId="32" borderId="16" xfId="0" applyNumberFormat="1" applyFont="1" applyFill="1" applyBorder="1" applyAlignment="1" applyProtection="1">
      <alignment horizontal="center" vertical="center" wrapText="1"/>
      <protection locked="0"/>
    </xf>
    <xf numFmtId="0" fontId="11" fillId="32" borderId="11" xfId="0" applyNumberFormat="1" applyFont="1" applyFill="1" applyBorder="1" applyAlignment="1" applyProtection="1">
      <alignment horizontal="center" vertical="center" wrapText="1"/>
      <protection locked="0"/>
    </xf>
    <xf numFmtId="0" fontId="11" fillId="32" borderId="17"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72"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10" fillId="0" borderId="13" xfId="42" applyNumberFormat="1" applyFont="1" applyFill="1" applyBorder="1" applyAlignment="1" applyProtection="1">
      <alignment horizontal="center" vertical="center" wrapText="1"/>
      <protection locked="0"/>
    </xf>
    <xf numFmtId="43" fontId="10" fillId="0" borderId="13" xfId="42" applyFont="1" applyFill="1" applyBorder="1" applyAlignment="1" applyProtection="1">
      <alignment horizontal="center" vertical="center" wrapText="1"/>
      <protection locked="0"/>
    </xf>
    <xf numFmtId="0" fontId="9" fillId="0" borderId="0" xfId="0" applyFont="1" applyAlignment="1">
      <alignment horizontal="center" wrapText="1"/>
    </xf>
    <xf numFmtId="43" fontId="9" fillId="0" borderId="0" xfId="42" applyFont="1" applyFill="1" applyAlignment="1" applyProtection="1">
      <alignment horizontal="center" wrapText="1"/>
      <protection locked="0"/>
    </xf>
    <xf numFmtId="14" fontId="10" fillId="0" borderId="13" xfId="42" applyNumberFormat="1" applyFont="1" applyFill="1" applyBorder="1" applyAlignment="1" applyProtection="1">
      <alignment horizontal="center" wrapText="1"/>
      <protection locked="0"/>
    </xf>
    <xf numFmtId="43" fontId="10" fillId="0" borderId="13" xfId="42" applyFont="1" applyFill="1" applyBorder="1" applyAlignment="1" applyProtection="1">
      <alignment horizontal="center" wrapText="1"/>
      <protection locked="0"/>
    </xf>
    <xf numFmtId="49" fontId="9" fillId="0" borderId="0" xfId="0" applyNumberFormat="1" applyFont="1" applyFill="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14" fontId="10" fillId="0" borderId="13" xfId="42" applyNumberFormat="1" applyFont="1" applyFill="1" applyBorder="1" applyAlignment="1" applyProtection="1">
      <alignment horizontal="center" wrapText="1"/>
      <protection/>
    </xf>
    <xf numFmtId="43" fontId="10" fillId="0" borderId="13" xfId="42" applyFont="1" applyFill="1" applyBorder="1" applyAlignment="1" applyProtection="1">
      <alignment horizontal="center" wrapText="1"/>
      <protection/>
    </xf>
    <xf numFmtId="14" fontId="10" fillId="0" borderId="13" xfId="42" applyNumberFormat="1" applyFont="1" applyFill="1" applyBorder="1" applyAlignment="1" applyProtection="1">
      <alignment horizontal="center" vertical="center" wrapText="1"/>
      <protection/>
    </xf>
    <xf numFmtId="43" fontId="10" fillId="0" borderId="13"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72"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8" fillId="32"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4" xfId="0" applyNumberFormat="1" applyFont="1" applyFill="1" applyBorder="1" applyAlignment="1">
      <alignment horizontal="right"/>
    </xf>
    <xf numFmtId="0" fontId="8" fillId="32" borderId="12" xfId="0" applyNumberFormat="1" applyFont="1" applyFill="1" applyBorder="1" applyAlignment="1" applyProtection="1">
      <alignment horizontal="center" vertical="center" wrapText="1"/>
      <protection/>
    </xf>
    <xf numFmtId="0" fontId="8" fillId="32" borderId="21" xfId="0" applyNumberFormat="1" applyFont="1" applyFill="1" applyBorder="1" applyAlignment="1" applyProtection="1">
      <alignment horizontal="center" vertical="center" wrapText="1"/>
      <protection/>
    </xf>
    <xf numFmtId="0" fontId="8" fillId="32" borderId="18" xfId="0" applyNumberFormat="1" applyFont="1" applyFill="1" applyBorder="1" applyAlignment="1" applyProtection="1">
      <alignment horizontal="center" vertical="center" wrapText="1"/>
      <protection/>
    </xf>
    <xf numFmtId="1" fontId="8" fillId="32" borderId="12" xfId="0" applyNumberFormat="1" applyFont="1" applyFill="1" applyBorder="1" applyAlignment="1" applyProtection="1">
      <alignment horizontal="center" vertical="center" wrapText="1"/>
      <protection/>
    </xf>
    <xf numFmtId="1" fontId="8" fillId="32" borderId="21" xfId="0" applyNumberFormat="1" applyFont="1" applyFill="1" applyBorder="1" applyAlignment="1" applyProtection="1">
      <alignment horizontal="center" vertical="center" wrapText="1"/>
      <protection/>
    </xf>
    <xf numFmtId="1" fontId="8" fillId="32" borderId="18" xfId="0" applyNumberFormat="1" applyFont="1" applyFill="1" applyBorder="1" applyAlignment="1" applyProtection="1">
      <alignment horizontal="center" vertical="center" wrapText="1"/>
      <protection/>
    </xf>
    <xf numFmtId="49" fontId="8" fillId="32" borderId="12" xfId="0" applyNumberFormat="1" applyFont="1" applyFill="1" applyBorder="1" applyAlignment="1" applyProtection="1">
      <alignment horizontal="center" vertical="center" wrapText="1"/>
      <protection/>
    </xf>
    <xf numFmtId="49" fontId="8" fillId="32" borderId="21" xfId="0" applyNumberFormat="1" applyFont="1" applyFill="1" applyBorder="1" applyAlignment="1" applyProtection="1">
      <alignment horizontal="center" vertical="center" wrapText="1"/>
      <protection/>
    </xf>
    <xf numFmtId="49" fontId="8" fillId="32" borderId="11" xfId="0" applyNumberFormat="1" applyFont="1" applyFill="1" applyBorder="1" applyAlignment="1" applyProtection="1">
      <alignment horizontal="center" vertical="center" wrapText="1"/>
      <protection/>
    </xf>
    <xf numFmtId="49" fontId="8" fillId="32" borderId="20"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11" fillId="32" borderId="11" xfId="0" applyNumberFormat="1" applyFont="1" applyFill="1" applyBorder="1" applyAlignment="1" applyProtection="1">
      <alignment horizontal="center" vertical="center" wrapText="1"/>
      <protection/>
    </xf>
    <xf numFmtId="0" fontId="11" fillId="32" borderId="17" xfId="0" applyNumberFormat="1" applyFont="1" applyFill="1" applyBorder="1" applyAlignment="1" applyProtection="1">
      <alignment horizontal="center" vertical="center" wrapText="1"/>
      <protection/>
    </xf>
    <xf numFmtId="49" fontId="8" fillId="32" borderId="11" xfId="0" applyNumberFormat="1" applyFont="1" applyFill="1" applyBorder="1" applyAlignment="1" applyProtection="1">
      <alignment horizontal="center" vertical="center" wrapText="1"/>
      <protection/>
    </xf>
    <xf numFmtId="49" fontId="8" fillId="32" borderId="20" xfId="0" applyNumberFormat="1" applyFont="1" applyFill="1" applyBorder="1" applyAlignment="1" applyProtection="1">
      <alignment horizontal="center" vertical="center" wrapText="1"/>
      <protection/>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 fontId="11" fillId="32" borderId="12" xfId="0" applyNumberFormat="1" applyFont="1" applyFill="1" applyBorder="1" applyAlignment="1">
      <alignment horizontal="center" vertical="center" wrapText="1"/>
    </xf>
    <xf numFmtId="1" fontId="11" fillId="32" borderId="21" xfId="0" applyNumberFormat="1" applyFont="1" applyFill="1" applyBorder="1" applyAlignment="1">
      <alignment horizontal="center" vertical="center" wrapText="1"/>
    </xf>
    <xf numFmtId="1" fontId="11" fillId="32" borderId="18" xfId="0" applyNumberFormat="1" applyFont="1" applyFill="1" applyBorder="1" applyAlignment="1">
      <alignment horizontal="center" vertical="center" wrapText="1"/>
    </xf>
    <xf numFmtId="49" fontId="11" fillId="32" borderId="12" xfId="0" applyNumberFormat="1" applyFont="1" applyFill="1" applyBorder="1" applyAlignment="1">
      <alignment horizontal="center" vertical="center" wrapText="1"/>
    </xf>
    <xf numFmtId="49" fontId="11" fillId="32" borderId="21" xfId="0" applyNumberFormat="1" applyFont="1" applyFill="1" applyBorder="1" applyAlignment="1">
      <alignment horizontal="center" vertical="center" wrapText="1"/>
    </xf>
    <xf numFmtId="49" fontId="11" fillId="32" borderId="18" xfId="0" applyNumberFormat="1" applyFont="1" applyFill="1" applyBorder="1" applyAlignment="1">
      <alignment horizontal="center" vertical="center" wrapText="1"/>
    </xf>
    <xf numFmtId="49" fontId="11" fillId="32" borderId="12" xfId="0" applyNumberFormat="1" applyFont="1" applyFill="1" applyBorder="1" applyAlignment="1" applyProtection="1">
      <alignment horizontal="center" vertical="center" wrapText="1"/>
      <protection/>
    </xf>
    <xf numFmtId="49" fontId="11" fillId="32" borderId="21" xfId="0" applyNumberFormat="1" applyFont="1" applyFill="1" applyBorder="1" applyAlignment="1" applyProtection="1">
      <alignment horizontal="center" vertical="center" wrapText="1"/>
      <protection/>
    </xf>
    <xf numFmtId="49" fontId="11" fillId="32" borderId="18" xfId="0" applyNumberFormat="1" applyFont="1" applyFill="1" applyBorder="1" applyAlignment="1" applyProtection="1">
      <alignment horizontal="center" vertical="center" wrapText="1"/>
      <protection/>
    </xf>
    <xf numFmtId="49" fontId="11" fillId="32" borderId="11" xfId="0" applyNumberFormat="1" applyFont="1" applyFill="1" applyBorder="1" applyAlignment="1" applyProtection="1">
      <alignment horizontal="center" vertical="center" wrapText="1"/>
      <protection/>
    </xf>
    <xf numFmtId="49" fontId="11" fillId="32" borderId="17" xfId="0" applyNumberFormat="1" applyFont="1" applyFill="1" applyBorder="1" applyAlignment="1" applyProtection="1">
      <alignment horizontal="center" vertical="center" wrapText="1"/>
      <protection/>
    </xf>
    <xf numFmtId="1" fontId="11" fillId="32" borderId="11" xfId="0" applyNumberFormat="1" applyFont="1" applyFill="1" applyBorder="1" applyAlignment="1">
      <alignment horizontal="center" vertical="center"/>
    </xf>
    <xf numFmtId="1" fontId="11" fillId="32" borderId="20" xfId="0" applyNumberFormat="1" applyFont="1" applyFill="1" applyBorder="1" applyAlignment="1">
      <alignment horizontal="center" vertical="center"/>
    </xf>
    <xf numFmtId="1" fontId="11" fillId="32" borderId="17" xfId="0" applyNumberFormat="1" applyFont="1" applyFill="1" applyBorder="1" applyAlignment="1">
      <alignment horizontal="center" vertical="center"/>
    </xf>
    <xf numFmtId="49" fontId="11" fillId="32" borderId="20" xfId="0" applyNumberFormat="1" applyFont="1" applyFill="1" applyBorder="1" applyAlignment="1" applyProtection="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32" borderId="10" xfId="0" applyNumberFormat="1" applyFont="1" applyFill="1" applyBorder="1" applyAlignment="1" applyProtection="1">
      <alignment horizontal="center" vertical="center" wrapText="1"/>
      <protection/>
    </xf>
    <xf numFmtId="49" fontId="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4" xfId="0" applyNumberFormat="1" applyFont="1" applyFill="1" applyBorder="1" applyAlignment="1">
      <alignment horizontal="right"/>
    </xf>
    <xf numFmtId="0" fontId="11" fillId="32" borderId="24" xfId="0" applyNumberFormat="1" applyFont="1" applyFill="1" applyBorder="1" applyAlignment="1">
      <alignment horizontal="center" vertical="center" wrapText="1"/>
    </xf>
    <xf numFmtId="0" fontId="11" fillId="32" borderId="22" xfId="0" applyNumberFormat="1" applyFont="1" applyFill="1" applyBorder="1" applyAlignment="1">
      <alignment horizontal="center" vertical="center" wrapText="1"/>
    </xf>
    <xf numFmtId="0" fontId="11" fillId="32" borderId="25" xfId="0" applyNumberFormat="1" applyFont="1" applyFill="1" applyBorder="1" applyAlignment="1">
      <alignment horizontal="center" vertical="center" wrapText="1"/>
    </xf>
    <xf numFmtId="0" fontId="11" fillId="32" borderId="23" xfId="0" applyNumberFormat="1" applyFont="1" applyFill="1" applyBorder="1" applyAlignment="1">
      <alignment horizontal="center" vertical="center" wrapText="1"/>
    </xf>
    <xf numFmtId="0" fontId="11" fillId="32" borderId="15"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0" fontId="11" fillId="32" borderId="12" xfId="0" applyNumberFormat="1" applyFont="1" applyFill="1" applyBorder="1" applyAlignment="1">
      <alignment horizontal="center" vertical="center" wrapText="1"/>
    </xf>
    <xf numFmtId="0" fontId="11" fillId="32" borderId="21" xfId="0" applyNumberFormat="1" applyFont="1" applyFill="1" applyBorder="1" applyAlignment="1">
      <alignment horizontal="center" vertical="center" wrapText="1"/>
    </xf>
    <xf numFmtId="0" fontId="11" fillId="32" borderId="18"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3" fontId="0" fillId="0" borderId="0" xfId="42" applyFont="1" applyFill="1" applyBorder="1" applyAlignment="1" applyProtection="1">
      <alignment horizontal="left" vertical="top" wrapText="1"/>
      <protection/>
    </xf>
    <xf numFmtId="49" fontId="15" fillId="0" borderId="14" xfId="0" applyNumberFormat="1" applyFont="1" applyFill="1" applyBorder="1" applyAlignment="1" applyProtection="1">
      <alignment horizontal="right"/>
      <protection/>
    </xf>
    <xf numFmtId="49" fontId="0" fillId="0" borderId="0" xfId="0" applyNumberFormat="1" applyFill="1" applyAlignment="1" applyProtection="1">
      <alignment horizontal="left" vertical="top" wrapText="1"/>
      <protection/>
    </xf>
    <xf numFmtId="0" fontId="8" fillId="32" borderId="10" xfId="0" applyNumberFormat="1" applyFont="1" applyFill="1" applyBorder="1" applyAlignment="1" applyProtection="1">
      <alignment horizontal="center" vertical="center" wrapText="1"/>
      <protection/>
    </xf>
    <xf numFmtId="49" fontId="8" fillId="32" borderId="17"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1" fontId="11" fillId="32"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9" fontId="11" fillId="32" borderId="24" xfId="0" applyNumberFormat="1" applyFont="1" applyFill="1" applyBorder="1" applyAlignment="1" applyProtection="1">
      <alignment horizontal="center" vertical="center" wrapText="1"/>
      <protection/>
    </xf>
    <xf numFmtId="49" fontId="11" fillId="32" borderId="22" xfId="0" applyNumberFormat="1" applyFont="1" applyFill="1" applyBorder="1" applyAlignment="1" applyProtection="1">
      <alignment horizontal="center" vertical="center" wrapText="1"/>
      <protection/>
    </xf>
    <xf numFmtId="0" fontId="8" fillId="32" borderId="12" xfId="0" applyNumberFormat="1" applyFont="1" applyFill="1" applyBorder="1" applyAlignment="1">
      <alignment horizontal="center" vertical="center" wrapText="1"/>
    </xf>
    <xf numFmtId="0" fontId="8" fillId="32" borderId="21" xfId="0" applyNumberFormat="1" applyFont="1" applyFill="1" applyBorder="1" applyAlignment="1">
      <alignment horizontal="center" vertical="center" wrapText="1"/>
    </xf>
    <xf numFmtId="0" fontId="8" fillId="32" borderId="18" xfId="0" applyNumberFormat="1" applyFont="1" applyFill="1" applyBorder="1" applyAlignment="1">
      <alignment horizontal="center" vertical="center" wrapText="1"/>
    </xf>
    <xf numFmtId="49" fontId="8" fillId="32" borderId="10" xfId="0" applyNumberFormat="1" applyFont="1" applyFill="1" applyBorder="1" applyAlignment="1">
      <alignment horizontal="center" vertical="center" wrapText="1"/>
    </xf>
    <xf numFmtId="49" fontId="8" fillId="33" borderId="10" xfId="0" applyNumberFormat="1" applyFont="1" applyFill="1" applyBorder="1" applyAlignment="1" applyProtection="1">
      <alignment horizontal="center" vertical="center" wrapText="1"/>
      <protection/>
    </xf>
    <xf numFmtId="14" fontId="8" fillId="0" borderId="0" xfId="42" applyNumberFormat="1" applyFont="1" applyFill="1" applyBorder="1" applyAlignment="1" applyProtection="1">
      <alignment horizontal="left" wrapText="1"/>
      <protection/>
    </xf>
    <xf numFmtId="0" fontId="11" fillId="32" borderId="11" xfId="0" applyNumberFormat="1" applyFont="1" applyFill="1" applyBorder="1" applyAlignment="1">
      <alignment horizontal="center" vertical="center" wrapText="1"/>
    </xf>
    <xf numFmtId="0" fontId="11" fillId="32" borderId="17"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32" borderId="10" xfId="0" applyNumberFormat="1" applyFont="1" applyFill="1" applyBorder="1" applyAlignment="1">
      <alignment horizontal="center" vertical="center" wrapText="1"/>
    </xf>
    <xf numFmtId="1" fontId="8" fillId="32" borderId="12" xfId="0" applyNumberFormat="1" applyFont="1" applyFill="1" applyBorder="1" applyAlignment="1">
      <alignment horizontal="center" vertical="center" wrapText="1"/>
    </xf>
    <xf numFmtId="1" fontId="8" fillId="32" borderId="21" xfId="0" applyNumberFormat="1" applyFont="1" applyFill="1" applyBorder="1" applyAlignment="1">
      <alignment horizontal="center" vertical="center" wrapText="1"/>
    </xf>
    <xf numFmtId="1" fontId="8" fillId="32" borderId="18"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21"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11" fillId="33" borderId="11"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center" vertical="center" wrapText="1"/>
      <protection/>
    </xf>
    <xf numFmtId="49" fontId="11" fillId="33" borderId="18"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lignment horizontal="center" vertical="center" wrapText="1"/>
    </xf>
    <xf numFmtId="49" fontId="11" fillId="33" borderId="20" xfId="0" applyNumberFormat="1" applyFont="1" applyFill="1" applyBorder="1" applyAlignment="1" applyProtection="1">
      <alignment horizontal="center" vertical="center" wrapText="1"/>
      <protection/>
    </xf>
    <xf numFmtId="49" fontId="0" fillId="33" borderId="0" xfId="0" applyNumberFormat="1" applyFill="1" applyAlignment="1">
      <alignment horizontal="left" vertical="top" wrapText="1"/>
    </xf>
    <xf numFmtId="0" fontId="11" fillId="33" borderId="12"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20" xfId="0" applyNumberFormat="1" applyFont="1" applyFill="1" applyBorder="1" applyAlignment="1">
      <alignment horizontal="center" vertical="center"/>
    </xf>
    <xf numFmtId="49" fontId="0" fillId="33" borderId="0" xfId="0" applyNumberFormat="1" applyFill="1" applyBorder="1" applyAlignment="1">
      <alignment horizontal="left" vertical="top" wrapText="1"/>
    </xf>
    <xf numFmtId="49" fontId="0" fillId="33" borderId="14" xfId="0" applyNumberFormat="1" applyFont="1" applyFill="1" applyBorder="1" applyAlignment="1">
      <alignment horizontal="right"/>
    </xf>
    <xf numFmtId="49" fontId="9" fillId="33"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1" fillId="33"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49" fontId="11" fillId="33" borderId="24"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10" fillId="33" borderId="13" xfId="0" applyNumberFormat="1" applyFont="1" applyFill="1" applyBorder="1" applyAlignment="1">
      <alignment horizontal="center" wrapText="1"/>
    </xf>
    <xf numFmtId="49" fontId="10" fillId="33" borderId="13" xfId="0" applyNumberFormat="1" applyFont="1" applyFill="1" applyBorder="1" applyAlignment="1">
      <alignment horizontal="center" vertical="center" wrapText="1"/>
    </xf>
    <xf numFmtId="14" fontId="10" fillId="0" borderId="0" xfId="42" applyNumberFormat="1" applyFont="1" applyFill="1" applyBorder="1" applyAlignment="1" applyProtection="1">
      <alignment horizontal="center" wrapText="1"/>
      <protection/>
    </xf>
    <xf numFmtId="43" fontId="10" fillId="0" borderId="0" xfId="42" applyFont="1" applyFill="1" applyBorder="1" applyAlignment="1" applyProtection="1">
      <alignment horizontal="center" wrapText="1"/>
      <protection/>
    </xf>
    <xf numFmtId="14" fontId="10" fillId="0" borderId="0" xfId="42" applyNumberFormat="1" applyFont="1" applyFill="1" applyBorder="1" applyAlignment="1" applyProtection="1">
      <alignment horizontal="center" vertical="center" wrapText="1"/>
      <protection/>
    </xf>
    <xf numFmtId="43" fontId="10" fillId="0" borderId="0" xfId="42" applyFont="1" applyFill="1" applyBorder="1" applyAlignment="1" applyProtection="1">
      <alignment horizontal="center" vertical="center" wrapText="1"/>
      <protection/>
    </xf>
    <xf numFmtId="49" fontId="55" fillId="37" borderId="10" xfId="0" applyNumberFormat="1" applyFont="1" applyFill="1" applyBorder="1" applyAlignment="1" applyProtection="1">
      <alignment horizontal="center" vertical="center" wrapText="1"/>
      <protection/>
    </xf>
    <xf numFmtId="172" fontId="9" fillId="0" borderId="0" xfId="42" applyNumberFormat="1" applyFont="1" applyFill="1" applyBorder="1" applyAlignment="1" applyProtection="1">
      <alignment horizontal="center" wrapText="1"/>
      <protection/>
    </xf>
    <xf numFmtId="43" fontId="9" fillId="0" borderId="0" xfId="42" applyFont="1" applyFill="1" applyBorder="1" applyAlignment="1" applyProtection="1">
      <alignment horizontal="center" wrapText="1"/>
      <protection/>
    </xf>
    <xf numFmtId="14" fontId="8" fillId="0" borderId="13" xfId="42" applyNumberFormat="1" applyFont="1" applyFill="1" applyBorder="1" applyAlignment="1" applyProtection="1">
      <alignment horizontal="left" wrapText="1"/>
      <protection/>
    </xf>
    <xf numFmtId="0" fontId="9" fillId="0" borderId="0" xfId="0" applyFont="1" applyBorder="1" applyAlignment="1" applyProtection="1">
      <alignment horizontal="center" wrapText="1"/>
      <protection/>
    </xf>
    <xf numFmtId="49" fontId="0" fillId="33" borderId="14" xfId="0" applyNumberFormat="1" applyFont="1" applyFill="1" applyBorder="1" applyAlignment="1">
      <alignment horizontal="right"/>
    </xf>
    <xf numFmtId="1" fontId="11" fillId="33" borderId="10" xfId="0" applyNumberFormat="1" applyFont="1" applyFill="1" applyBorder="1" applyAlignment="1">
      <alignment horizontal="center" vertical="center"/>
    </xf>
    <xf numFmtId="1" fontId="11" fillId="33" borderId="12" xfId="0" applyNumberFormat="1" applyFont="1" applyFill="1" applyBorder="1" applyAlignment="1">
      <alignment horizontal="center" vertical="center" wrapText="1"/>
    </xf>
    <xf numFmtId="1" fontId="11" fillId="33" borderId="21" xfId="0" applyNumberFormat="1" applyFont="1" applyFill="1" applyBorder="1" applyAlignment="1">
      <alignment horizontal="center" vertical="center" wrapText="1"/>
    </xf>
    <xf numFmtId="1" fontId="11" fillId="33" borderId="18" xfId="0" applyNumberFormat="1" applyFont="1" applyFill="1" applyBorder="1" applyAlignment="1">
      <alignment horizontal="center" vertical="center" wrapText="1"/>
    </xf>
    <xf numFmtId="49" fontId="15" fillId="0" borderId="14"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172" fontId="9" fillId="0" borderId="0" xfId="42" applyNumberFormat="1" applyFont="1" applyFill="1" applyAlignment="1">
      <alignment horizontal="center"/>
    </xf>
    <xf numFmtId="172" fontId="9" fillId="0" borderId="0" xfId="42" applyNumberFormat="1" applyFont="1" applyAlignment="1">
      <alignment horizontal="center"/>
    </xf>
    <xf numFmtId="49" fontId="6" fillId="0" borderId="12"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0" fontId="6" fillId="0" borderId="12"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49" fontId="9" fillId="0" borderId="0" xfId="0" applyNumberFormat="1" applyFont="1" applyFill="1" applyBorder="1" applyAlignment="1" applyProtection="1">
      <alignment horizontal="left" vertical="center" wrapText="1"/>
      <protection locked="0"/>
    </xf>
    <xf numFmtId="49" fontId="15" fillId="0" borderId="14" xfId="0" applyNumberFormat="1" applyFont="1" applyBorder="1" applyAlignment="1">
      <alignment horizontal="right"/>
    </xf>
    <xf numFmtId="49" fontId="6" fillId="0" borderId="1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wrapText="1"/>
      <protection locked="0"/>
    </xf>
    <xf numFmtId="49" fontId="6" fillId="0" borderId="17" xfId="0" applyNumberFormat="1" applyFont="1" applyBorder="1" applyAlignment="1" applyProtection="1">
      <alignment horizontal="center" wrapText="1"/>
      <protection locked="0"/>
    </xf>
    <xf numFmtId="172" fontId="10" fillId="0" borderId="13" xfId="42" applyNumberFormat="1" applyFont="1" applyFill="1" applyBorder="1" applyAlignment="1">
      <alignment horizontal="center" wrapText="1"/>
    </xf>
    <xf numFmtId="49" fontId="8" fillId="0" borderId="10" xfId="0" applyNumberFormat="1" applyFont="1" applyFill="1" applyBorder="1" applyAlignment="1">
      <alignment horizontal="center" vertical="center" wrapText="1" readingOrder="1"/>
    </xf>
    <xf numFmtId="49" fontId="8" fillId="0" borderId="24" xfId="0" applyNumberFormat="1" applyFont="1" applyFill="1" applyBorder="1" applyAlignment="1">
      <alignment horizontal="center" vertical="center" wrapText="1" readingOrder="1"/>
    </xf>
    <xf numFmtId="49" fontId="8" fillId="0" borderId="13"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11"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49" fontId="52" fillId="0" borderId="12" xfId="0" applyNumberFormat="1" applyFont="1" applyFill="1" applyBorder="1" applyAlignment="1">
      <alignment horizontal="center" vertical="center" wrapText="1" readingOrder="1"/>
    </xf>
    <xf numFmtId="49" fontId="52" fillId="0" borderId="21"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49" fontId="15" fillId="32" borderId="14" xfId="0" applyNumberFormat="1" applyFont="1" applyFill="1" applyBorder="1" applyAlignment="1">
      <alignment horizontal="right" vertical="top" wrapText="1"/>
    </xf>
    <xf numFmtId="0" fontId="8" fillId="0" borderId="10" xfId="0" applyFont="1" applyBorder="1" applyAlignment="1">
      <alignment horizontal="center" vertical="center" wrapText="1" readingOrder="1"/>
    </xf>
    <xf numFmtId="0" fontId="8" fillId="0" borderId="12" xfId="0" applyFont="1" applyBorder="1" applyAlignment="1">
      <alignment horizontal="center" vertical="center" wrapText="1" readingOrder="1"/>
    </xf>
    <xf numFmtId="0" fontId="5" fillId="0" borderId="13" xfId="0" applyFont="1" applyBorder="1" applyAlignment="1">
      <alignment horizontal="left" vertical="center" wrapText="1"/>
    </xf>
    <xf numFmtId="43" fontId="9" fillId="0" borderId="0" xfId="42" applyFont="1" applyAlignment="1">
      <alignment horizontal="center"/>
    </xf>
    <xf numFmtId="172" fontId="10" fillId="0" borderId="0" xfId="42" applyNumberFormat="1" applyFont="1" applyFill="1" applyBorder="1" applyAlignment="1">
      <alignment horizontal="center" wrapText="1"/>
    </xf>
    <xf numFmtId="172" fontId="9" fillId="0" borderId="0" xfId="42" applyNumberFormat="1" applyFont="1" applyFill="1" applyBorder="1" applyAlignment="1">
      <alignment horizontal="center"/>
    </xf>
    <xf numFmtId="49" fontId="8" fillId="0" borderId="23"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172" fontId="10" fillId="32" borderId="0" xfId="42" applyNumberFormat="1" applyFont="1" applyFill="1" applyBorder="1" applyAlignment="1">
      <alignment horizontal="center"/>
    </xf>
    <xf numFmtId="43" fontId="9" fillId="0" borderId="0" xfId="42"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11" fillId="0" borderId="10" xfId="0" applyFont="1" applyBorder="1" applyAlignment="1">
      <alignment horizontal="center"/>
    </xf>
    <xf numFmtId="0" fontId="8" fillId="0" borderId="10" xfId="0" applyFont="1" applyBorder="1" applyAlignment="1" applyProtection="1">
      <alignment horizontal="center"/>
      <protection locked="0"/>
    </xf>
    <xf numFmtId="172" fontId="10" fillId="0" borderId="13" xfId="42" applyNumberFormat="1" applyFont="1" applyBorder="1" applyAlignment="1">
      <alignment horizontal="center"/>
    </xf>
    <xf numFmtId="1" fontId="18" fillId="32" borderId="0" xfId="0" applyNumberFormat="1" applyFont="1" applyFill="1" applyBorder="1" applyAlignment="1">
      <alignment horizontal="center"/>
    </xf>
    <xf numFmtId="49" fontId="0" fillId="0" borderId="14" xfId="0" applyNumberFormat="1" applyFont="1" applyBorder="1" applyAlignment="1">
      <alignment horizontal="right"/>
    </xf>
    <xf numFmtId="49" fontId="0" fillId="0" borderId="14" xfId="0" applyNumberFormat="1" applyBorder="1" applyAlignment="1">
      <alignment horizontal="left"/>
    </xf>
    <xf numFmtId="49" fontId="8" fillId="0" borderId="10" xfId="0" applyNumberFormat="1" applyFont="1" applyFill="1" applyBorder="1" applyAlignment="1">
      <alignment horizontal="center"/>
    </xf>
    <xf numFmtId="49" fontId="8" fillId="0" borderId="10" xfId="0" applyNumberFormat="1" applyFont="1" applyBorder="1" applyAlignment="1">
      <alignment horizontal="center" vertical="center" wrapText="1"/>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7" xfId="0" applyNumberFormat="1" applyFont="1" applyFill="1" applyBorder="1" applyAlignment="1">
      <alignment horizontal="center"/>
    </xf>
    <xf numFmtId="49" fontId="8" fillId="0" borderId="10" xfId="0" applyNumberFormat="1" applyFont="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49" fontId="8" fillId="0" borderId="17"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0" xfId="0" applyFont="1" applyFill="1" applyBorder="1" applyAlignment="1">
      <alignment horizontal="center" vertical="center" wrapText="1"/>
    </xf>
    <xf numFmtId="0" fontId="51" fillId="0" borderId="14" xfId="0" applyFont="1" applyBorder="1" applyAlignment="1">
      <alignment horizontal="right"/>
    </xf>
    <xf numFmtId="0" fontId="34" fillId="0" borderId="11"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7" xfId="0" applyFont="1" applyFill="1" applyBorder="1" applyAlignment="1">
      <alignment horizontal="center" vertical="center"/>
    </xf>
    <xf numFmtId="0" fontId="28" fillId="0" borderId="0" xfId="0" applyFont="1" applyAlignment="1" applyProtection="1">
      <alignment horizontal="center" vertical="top" wrapText="1"/>
      <protection locked="0"/>
    </xf>
    <xf numFmtId="49" fontId="34" fillId="0" borderId="12" xfId="0" applyNumberFormat="1" applyFont="1" applyFill="1" applyBorder="1" applyAlignment="1">
      <alignment horizontal="center" vertical="center"/>
    </xf>
    <xf numFmtId="49" fontId="34" fillId="0" borderId="21" xfId="0" applyNumberFormat="1" applyFont="1" applyFill="1" applyBorder="1" applyAlignment="1">
      <alignment horizontal="center" vertical="center"/>
    </xf>
    <xf numFmtId="49" fontId="33" fillId="0" borderId="10" xfId="0" applyNumberFormat="1" applyFont="1" applyFill="1" applyBorder="1" applyAlignment="1">
      <alignment horizontal="center" vertical="center"/>
    </xf>
    <xf numFmtId="49" fontId="38" fillId="0" borderId="0" xfId="0" applyNumberFormat="1" applyFont="1" applyBorder="1" applyAlignment="1">
      <alignment horizontal="justify" vertical="justify" wrapText="1"/>
    </xf>
    <xf numFmtId="0" fontId="34" fillId="0" borderId="11" xfId="0" applyFont="1" applyBorder="1" applyAlignment="1" applyProtection="1">
      <alignment horizontal="center" wrapText="1"/>
      <protection locked="0"/>
    </xf>
    <xf numFmtId="0" fontId="34" fillId="0" borderId="17" xfId="0" applyFont="1" applyBorder="1" applyAlignment="1" applyProtection="1">
      <alignment horizontal="center" wrapText="1"/>
      <protection locked="0"/>
    </xf>
    <xf numFmtId="0" fontId="34" fillId="0" borderId="24"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2" fillId="0" borderId="0" xfId="0" applyNumberFormat="1" applyFont="1" applyAlignment="1" applyProtection="1">
      <alignment horizontal="center" vertical="top" wrapText="1"/>
      <protection locked="0"/>
    </xf>
    <xf numFmtId="0" fontId="14" fillId="0" borderId="14" xfId="0" applyNumberFormat="1" applyFont="1" applyFill="1" applyBorder="1" applyAlignment="1">
      <alignment horizontal="right" wrapText="1"/>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7" fillId="0" borderId="14" xfId="0" applyFont="1" applyBorder="1" applyAlignment="1">
      <alignment horizontal="right"/>
    </xf>
    <xf numFmtId="0" fontId="5" fillId="38" borderId="10" xfId="0" applyFont="1" applyFill="1" applyBorder="1" applyAlignment="1">
      <alignment horizontal="center"/>
    </xf>
    <xf numFmtId="0" fontId="5" fillId="39"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733675"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733675"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733675"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a:off x="6800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a:off x="6800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0099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0099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0099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a:off x="7572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a:off x="7572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A9" sqref="A9:C9"/>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495" t="s">
        <v>290</v>
      </c>
      <c r="B1" s="495"/>
      <c r="C1" s="222" t="s">
        <v>291</v>
      </c>
    </row>
    <row r="2" spans="1:3" ht="48.75" customHeight="1">
      <c r="A2" s="496" t="s">
        <v>299</v>
      </c>
      <c r="B2" s="496"/>
      <c r="C2" s="211" t="s">
        <v>150</v>
      </c>
    </row>
    <row r="3" spans="1:3" ht="15.75">
      <c r="A3" s="493" t="s">
        <v>294</v>
      </c>
      <c r="B3" s="209" t="s">
        <v>296</v>
      </c>
      <c r="C3" s="210" t="s">
        <v>330</v>
      </c>
    </row>
    <row r="4" spans="1:3" ht="15.75">
      <c r="A4" s="493"/>
      <c r="B4" s="209" t="s">
        <v>295</v>
      </c>
      <c r="C4" s="210" t="s">
        <v>444</v>
      </c>
    </row>
    <row r="5" spans="1:3" ht="15.75">
      <c r="A5" s="493"/>
      <c r="B5" s="209" t="s">
        <v>293</v>
      </c>
      <c r="C5" s="210" t="s">
        <v>417</v>
      </c>
    </row>
    <row r="6" spans="1:3" ht="15.75">
      <c r="A6" s="494" t="s">
        <v>292</v>
      </c>
      <c r="B6" s="209" t="s">
        <v>297</v>
      </c>
      <c r="C6" s="210" t="s">
        <v>418</v>
      </c>
    </row>
    <row r="7" spans="1:3" ht="15.75">
      <c r="A7" s="494"/>
      <c r="B7" s="209" t="s">
        <v>295</v>
      </c>
      <c r="C7" s="210" t="s">
        <v>444</v>
      </c>
    </row>
    <row r="8" spans="1:3" ht="21.75" customHeight="1">
      <c r="A8" s="497" t="s">
        <v>298</v>
      </c>
      <c r="B8" s="497"/>
      <c r="C8" s="210" t="s">
        <v>460</v>
      </c>
    </row>
    <row r="9" spans="1:3" ht="36" customHeight="1">
      <c r="A9" s="492"/>
      <c r="B9" s="492"/>
      <c r="C9" s="492"/>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0" customWidth="1"/>
    <col min="2" max="2" width="15.50390625" style="60" customWidth="1"/>
    <col min="3" max="3" width="7.625" style="60" customWidth="1"/>
    <col min="4" max="4" width="5.375" style="60" customWidth="1"/>
    <col min="5" max="5" width="9.00390625" style="60" customWidth="1"/>
    <col min="6" max="6" width="5.625" style="60" customWidth="1"/>
    <col min="7" max="7" width="6.00390625" style="60" customWidth="1"/>
    <col min="8" max="9" width="5.50390625" style="60" customWidth="1"/>
    <col min="10" max="11" width="6.125" style="60" customWidth="1"/>
    <col min="12" max="12" width="6.875" style="60" customWidth="1"/>
    <col min="13" max="13" width="7.25390625" style="81" customWidth="1"/>
    <col min="14" max="15" width="6.25390625" style="81" customWidth="1"/>
    <col min="16" max="16" width="5.25390625" style="81" customWidth="1"/>
    <col min="17" max="17" width="6.625" style="81" customWidth="1"/>
    <col min="18" max="18" width="7.00390625" style="81" customWidth="1"/>
    <col min="19" max="19" width="6.50390625" style="81" customWidth="1"/>
    <col min="20" max="20" width="5.875" style="81" customWidth="1"/>
    <col min="21" max="21" width="6.50390625" style="81" customWidth="1"/>
    <col min="22" max="16384" width="9.00390625" style="60" customWidth="1"/>
  </cols>
  <sheetData>
    <row r="1" spans="1:22" ht="64.5" customHeight="1">
      <c r="A1" s="648" t="s">
        <v>153</v>
      </c>
      <c r="B1" s="648"/>
      <c r="C1" s="648"/>
      <c r="D1" s="648"/>
      <c r="E1" s="648"/>
      <c r="F1" s="656" t="s">
        <v>126</v>
      </c>
      <c r="G1" s="656"/>
      <c r="H1" s="656"/>
      <c r="I1" s="656"/>
      <c r="J1" s="656"/>
      <c r="K1" s="656"/>
      <c r="L1" s="656"/>
      <c r="M1" s="656"/>
      <c r="N1" s="656"/>
      <c r="O1" s="656"/>
      <c r="P1" s="656"/>
      <c r="Q1" s="654" t="s">
        <v>150</v>
      </c>
      <c r="R1" s="654"/>
      <c r="S1" s="654"/>
      <c r="T1" s="654"/>
      <c r="U1" s="654"/>
      <c r="V1" s="64"/>
    </row>
    <row r="2" spans="1:22" s="71" customFormat="1" ht="18" customHeight="1">
      <c r="A2" s="65"/>
      <c r="B2" s="66"/>
      <c r="C2" s="66"/>
      <c r="D2" s="66"/>
      <c r="E2" s="60"/>
      <c r="F2" s="60"/>
      <c r="G2" s="60"/>
      <c r="H2" s="60"/>
      <c r="I2" s="60"/>
      <c r="J2" s="67"/>
      <c r="K2" s="67"/>
      <c r="L2" s="68">
        <f>COUNTBLANK(E9:U22)</f>
        <v>238</v>
      </c>
      <c r="M2" s="69">
        <f>COUNTA(E11:U11)</f>
        <v>0</v>
      </c>
      <c r="N2" s="69">
        <f>L2+M2</f>
        <v>238</v>
      </c>
      <c r="O2" s="69"/>
      <c r="P2" s="70"/>
      <c r="Q2" s="70"/>
      <c r="R2" s="655" t="s">
        <v>120</v>
      </c>
      <c r="S2" s="655"/>
      <c r="T2" s="655"/>
      <c r="U2" s="655"/>
      <c r="V2" s="60"/>
    </row>
    <row r="3" spans="1:22" s="72" customFormat="1" ht="15.75" customHeight="1">
      <c r="A3" s="659" t="s">
        <v>21</v>
      </c>
      <c r="B3" s="659"/>
      <c r="C3" s="649" t="s">
        <v>132</v>
      </c>
      <c r="D3" s="657" t="s">
        <v>134</v>
      </c>
      <c r="E3" s="661" t="s">
        <v>75</v>
      </c>
      <c r="F3" s="662"/>
      <c r="G3" s="646" t="s">
        <v>36</v>
      </c>
      <c r="H3" s="646" t="s">
        <v>82</v>
      </c>
      <c r="I3" s="652" t="s">
        <v>37</v>
      </c>
      <c r="J3" s="653"/>
      <c r="K3" s="653"/>
      <c r="L3" s="653"/>
      <c r="M3" s="653"/>
      <c r="N3" s="653"/>
      <c r="O3" s="653"/>
      <c r="P3" s="653"/>
      <c r="Q3" s="653"/>
      <c r="R3" s="653"/>
      <c r="S3" s="653"/>
      <c r="T3" s="660" t="s">
        <v>103</v>
      </c>
      <c r="U3" s="657" t="s">
        <v>108</v>
      </c>
      <c r="V3" s="71"/>
    </row>
    <row r="4" spans="1:22" s="71" customFormat="1" ht="15.75" customHeight="1">
      <c r="A4" s="659"/>
      <c r="B4" s="659"/>
      <c r="C4" s="650"/>
      <c r="D4" s="657"/>
      <c r="E4" s="643" t="s">
        <v>137</v>
      </c>
      <c r="F4" s="643" t="s">
        <v>62</v>
      </c>
      <c r="G4" s="646"/>
      <c r="H4" s="646"/>
      <c r="I4" s="646" t="s">
        <v>37</v>
      </c>
      <c r="J4" s="657" t="s">
        <v>38</v>
      </c>
      <c r="K4" s="657"/>
      <c r="L4" s="657"/>
      <c r="M4" s="657"/>
      <c r="N4" s="657"/>
      <c r="O4" s="657"/>
      <c r="P4" s="657"/>
      <c r="Q4" s="638" t="s">
        <v>139</v>
      </c>
      <c r="R4" s="638" t="s">
        <v>148</v>
      </c>
      <c r="S4" s="638" t="s">
        <v>81</v>
      </c>
      <c r="T4" s="660"/>
      <c r="U4" s="657"/>
      <c r="V4" s="72"/>
    </row>
    <row r="5" spans="1:21" s="71" customFormat="1" ht="18" customHeight="1">
      <c r="A5" s="659"/>
      <c r="B5" s="659"/>
      <c r="C5" s="650"/>
      <c r="D5" s="657"/>
      <c r="E5" s="644"/>
      <c r="F5" s="644"/>
      <c r="G5" s="646"/>
      <c r="H5" s="646"/>
      <c r="I5" s="646"/>
      <c r="J5" s="646" t="s">
        <v>61</v>
      </c>
      <c r="K5" s="641" t="s">
        <v>4</v>
      </c>
      <c r="L5" s="647"/>
      <c r="M5" s="647"/>
      <c r="N5" s="647"/>
      <c r="O5" s="647"/>
      <c r="P5" s="642"/>
      <c r="Q5" s="639"/>
      <c r="R5" s="639"/>
      <c r="S5" s="639"/>
      <c r="T5" s="660"/>
      <c r="U5" s="657"/>
    </row>
    <row r="6" spans="1:21" s="71" customFormat="1" ht="18.75" customHeight="1">
      <c r="A6" s="659"/>
      <c r="B6" s="659"/>
      <c r="C6" s="650"/>
      <c r="D6" s="657"/>
      <c r="E6" s="644"/>
      <c r="F6" s="644"/>
      <c r="G6" s="646"/>
      <c r="H6" s="646"/>
      <c r="I6" s="646"/>
      <c r="J6" s="646"/>
      <c r="K6" s="638" t="s">
        <v>96</v>
      </c>
      <c r="L6" s="641" t="s">
        <v>4</v>
      </c>
      <c r="M6" s="642"/>
      <c r="N6" s="638" t="s">
        <v>42</v>
      </c>
      <c r="O6" s="638" t="s">
        <v>147</v>
      </c>
      <c r="P6" s="638" t="s">
        <v>46</v>
      </c>
      <c r="Q6" s="639"/>
      <c r="R6" s="639"/>
      <c r="S6" s="639"/>
      <c r="T6" s="660"/>
      <c r="U6" s="657"/>
    </row>
    <row r="7" spans="1:22" ht="36">
      <c r="A7" s="659"/>
      <c r="B7" s="659"/>
      <c r="C7" s="651"/>
      <c r="D7" s="657"/>
      <c r="E7" s="645"/>
      <c r="F7" s="645"/>
      <c r="G7" s="646"/>
      <c r="H7" s="646"/>
      <c r="I7" s="646"/>
      <c r="J7" s="646"/>
      <c r="K7" s="640"/>
      <c r="L7" s="61" t="s">
        <v>39</v>
      </c>
      <c r="M7" s="61" t="s">
        <v>97</v>
      </c>
      <c r="N7" s="640"/>
      <c r="O7" s="640"/>
      <c r="P7" s="640"/>
      <c r="Q7" s="640"/>
      <c r="R7" s="640"/>
      <c r="S7" s="640"/>
      <c r="T7" s="660"/>
      <c r="U7" s="657"/>
      <c r="V7" s="71"/>
    </row>
    <row r="8" spans="1:21" ht="15.75">
      <c r="A8" s="658" t="s">
        <v>3</v>
      </c>
      <c r="B8" s="658"/>
      <c r="C8" s="73" t="s">
        <v>13</v>
      </c>
      <c r="D8" s="73" t="s">
        <v>14</v>
      </c>
      <c r="E8" s="73" t="s">
        <v>19</v>
      </c>
      <c r="F8" s="73" t="s">
        <v>22</v>
      </c>
      <c r="G8" s="73" t="s">
        <v>23</v>
      </c>
      <c r="H8" s="73" t="s">
        <v>24</v>
      </c>
      <c r="I8" s="73" t="s">
        <v>25</v>
      </c>
      <c r="J8" s="73" t="s">
        <v>26</v>
      </c>
      <c r="K8" s="73" t="s">
        <v>27</v>
      </c>
      <c r="L8" s="73" t="s">
        <v>29</v>
      </c>
      <c r="M8" s="73" t="s">
        <v>30</v>
      </c>
      <c r="N8" s="73" t="s">
        <v>104</v>
      </c>
      <c r="O8" s="73" t="s">
        <v>101</v>
      </c>
      <c r="P8" s="73" t="s">
        <v>105</v>
      </c>
      <c r="Q8" s="73" t="s">
        <v>106</v>
      </c>
      <c r="R8" s="73" t="s">
        <v>107</v>
      </c>
      <c r="S8" s="73" t="s">
        <v>118</v>
      </c>
      <c r="T8" s="73" t="s">
        <v>131</v>
      </c>
      <c r="U8" s="73" t="s">
        <v>133</v>
      </c>
    </row>
    <row r="9" spans="1:21" ht="15.75">
      <c r="A9" s="658" t="s">
        <v>10</v>
      </c>
      <c r="B9" s="658"/>
      <c r="C9" s="74"/>
      <c r="D9" s="74"/>
      <c r="E9" s="74"/>
      <c r="F9" s="74"/>
      <c r="G9" s="74"/>
      <c r="H9" s="74"/>
      <c r="I9" s="74"/>
      <c r="J9" s="74"/>
      <c r="K9" s="74"/>
      <c r="L9" s="74"/>
      <c r="M9" s="74"/>
      <c r="N9" s="74"/>
      <c r="O9" s="74"/>
      <c r="P9" s="75"/>
      <c r="Q9" s="75"/>
      <c r="R9" s="75"/>
      <c r="S9" s="75"/>
      <c r="T9" s="74"/>
      <c r="U9" s="74"/>
    </row>
    <row r="10" spans="1:21" ht="15.75">
      <c r="A10" s="76" t="s">
        <v>0</v>
      </c>
      <c r="B10" s="77" t="s">
        <v>28</v>
      </c>
      <c r="C10" s="74"/>
      <c r="D10" s="74"/>
      <c r="E10" s="74"/>
      <c r="F10" s="74"/>
      <c r="G10" s="74"/>
      <c r="H10" s="74"/>
      <c r="I10" s="74"/>
      <c r="J10" s="74"/>
      <c r="K10" s="74"/>
      <c r="L10" s="74"/>
      <c r="M10" s="74"/>
      <c r="N10" s="74"/>
      <c r="O10" s="74"/>
      <c r="P10" s="75"/>
      <c r="Q10" s="75"/>
      <c r="R10" s="75"/>
      <c r="S10" s="75"/>
      <c r="T10" s="74"/>
      <c r="U10" s="74"/>
    </row>
    <row r="11" spans="1:21" ht="15.75">
      <c r="A11" s="78" t="s">
        <v>13</v>
      </c>
      <c r="B11" s="79" t="s">
        <v>6</v>
      </c>
      <c r="C11" s="74"/>
      <c r="D11" s="74"/>
      <c r="E11" s="74"/>
      <c r="F11" s="74"/>
      <c r="G11" s="74"/>
      <c r="H11" s="74"/>
      <c r="I11" s="74"/>
      <c r="J11" s="74"/>
      <c r="K11" s="74"/>
      <c r="L11" s="74"/>
      <c r="M11" s="74"/>
      <c r="N11" s="74"/>
      <c r="O11" s="74"/>
      <c r="P11" s="74"/>
      <c r="Q11" s="74"/>
      <c r="R11" s="74"/>
      <c r="S11" s="74"/>
      <c r="T11" s="74"/>
      <c r="U11" s="74"/>
    </row>
    <row r="12" spans="1:21" ht="15.75">
      <c r="A12" s="78" t="s">
        <v>14</v>
      </c>
      <c r="B12" s="79" t="s">
        <v>6</v>
      </c>
      <c r="C12" s="74"/>
      <c r="D12" s="74"/>
      <c r="E12" s="74"/>
      <c r="F12" s="74"/>
      <c r="G12" s="74"/>
      <c r="H12" s="74"/>
      <c r="I12" s="74"/>
      <c r="J12" s="74"/>
      <c r="K12" s="74"/>
      <c r="L12" s="74"/>
      <c r="M12" s="74"/>
      <c r="N12" s="74"/>
      <c r="O12" s="74"/>
      <c r="P12" s="75"/>
      <c r="Q12" s="75"/>
      <c r="R12" s="75"/>
      <c r="S12" s="75"/>
      <c r="T12" s="74"/>
      <c r="U12" s="74"/>
    </row>
    <row r="13" spans="1:21" ht="15.75">
      <c r="A13" s="78" t="s">
        <v>9</v>
      </c>
      <c r="B13" s="79" t="s">
        <v>11</v>
      </c>
      <c r="C13" s="74"/>
      <c r="D13" s="74"/>
      <c r="E13" s="74"/>
      <c r="F13" s="74"/>
      <c r="G13" s="74"/>
      <c r="H13" s="74"/>
      <c r="I13" s="74"/>
      <c r="J13" s="74"/>
      <c r="K13" s="74"/>
      <c r="L13" s="74"/>
      <c r="M13" s="74"/>
      <c r="N13" s="74"/>
      <c r="O13" s="74"/>
      <c r="P13" s="75"/>
      <c r="Q13" s="75"/>
      <c r="R13" s="75"/>
      <c r="S13" s="75"/>
      <c r="T13" s="74"/>
      <c r="U13" s="74"/>
    </row>
    <row r="14" spans="1:21" ht="15.75">
      <c r="A14" s="76" t="s">
        <v>1</v>
      </c>
      <c r="B14" s="77" t="s">
        <v>8</v>
      </c>
      <c r="C14" s="74"/>
      <c r="D14" s="74"/>
      <c r="E14" s="74"/>
      <c r="F14" s="74"/>
      <c r="G14" s="74"/>
      <c r="H14" s="74"/>
      <c r="I14" s="74"/>
      <c r="J14" s="74"/>
      <c r="K14" s="74"/>
      <c r="L14" s="74"/>
      <c r="M14" s="74"/>
      <c r="N14" s="74"/>
      <c r="O14" s="74"/>
      <c r="P14" s="75"/>
      <c r="Q14" s="75"/>
      <c r="R14" s="75"/>
      <c r="S14" s="75"/>
      <c r="T14" s="74"/>
      <c r="U14" s="74"/>
    </row>
    <row r="15" spans="1:21" ht="15.75">
      <c r="A15" s="76" t="s">
        <v>13</v>
      </c>
      <c r="B15" s="77" t="s">
        <v>5</v>
      </c>
      <c r="C15" s="74"/>
      <c r="D15" s="74"/>
      <c r="E15" s="74"/>
      <c r="F15" s="74"/>
      <c r="G15" s="74"/>
      <c r="H15" s="74"/>
      <c r="I15" s="74"/>
      <c r="J15" s="74"/>
      <c r="K15" s="74"/>
      <c r="L15" s="74"/>
      <c r="M15" s="74"/>
      <c r="N15" s="74"/>
      <c r="O15" s="74"/>
      <c r="P15" s="75"/>
      <c r="Q15" s="75"/>
      <c r="R15" s="75"/>
      <c r="S15" s="75"/>
      <c r="T15" s="74"/>
      <c r="U15" s="74"/>
    </row>
    <row r="16" spans="1:21" ht="15.75">
      <c r="A16" s="78" t="s">
        <v>15</v>
      </c>
      <c r="B16" s="79" t="s">
        <v>6</v>
      </c>
      <c r="C16" s="74"/>
      <c r="D16" s="74"/>
      <c r="E16" s="74"/>
      <c r="F16" s="74"/>
      <c r="G16" s="74"/>
      <c r="H16" s="74"/>
      <c r="I16" s="74"/>
      <c r="J16" s="74"/>
      <c r="K16" s="74"/>
      <c r="L16" s="74"/>
      <c r="M16" s="74"/>
      <c r="N16" s="74"/>
      <c r="O16" s="74"/>
      <c r="P16" s="75"/>
      <c r="Q16" s="75"/>
      <c r="R16" s="75"/>
      <c r="S16" s="75"/>
      <c r="T16" s="74"/>
      <c r="U16" s="74"/>
    </row>
    <row r="17" spans="1:21" ht="15.75">
      <c r="A17" s="78" t="s">
        <v>16</v>
      </c>
      <c r="B17" s="79" t="s">
        <v>7</v>
      </c>
      <c r="C17" s="74"/>
      <c r="D17" s="74"/>
      <c r="E17" s="74"/>
      <c r="F17" s="74"/>
      <c r="G17" s="74"/>
      <c r="H17" s="74"/>
      <c r="I17" s="74"/>
      <c r="J17" s="74"/>
      <c r="K17" s="74"/>
      <c r="L17" s="74"/>
      <c r="M17" s="74"/>
      <c r="N17" s="74"/>
      <c r="O17" s="74"/>
      <c r="P17" s="75"/>
      <c r="Q17" s="75"/>
      <c r="R17" s="75"/>
      <c r="S17" s="75"/>
      <c r="T17" s="74"/>
      <c r="U17" s="74"/>
    </row>
    <row r="18" spans="1:21" ht="15.75">
      <c r="A18" s="78" t="s">
        <v>9</v>
      </c>
      <c r="B18" s="79" t="s">
        <v>11</v>
      </c>
      <c r="C18" s="74"/>
      <c r="D18" s="74"/>
      <c r="E18" s="74"/>
      <c r="F18" s="74"/>
      <c r="G18" s="74"/>
      <c r="H18" s="74"/>
      <c r="I18" s="74"/>
      <c r="J18" s="74"/>
      <c r="K18" s="74"/>
      <c r="L18" s="74"/>
      <c r="M18" s="74"/>
      <c r="N18" s="74"/>
      <c r="O18" s="74"/>
      <c r="P18" s="75"/>
      <c r="Q18" s="75"/>
      <c r="R18" s="75"/>
      <c r="S18" s="75"/>
      <c r="T18" s="74"/>
      <c r="U18" s="74"/>
    </row>
    <row r="19" spans="1:21" ht="15.75">
      <c r="A19" s="76" t="s">
        <v>14</v>
      </c>
      <c r="B19" s="77" t="s">
        <v>59</v>
      </c>
      <c r="C19" s="74"/>
      <c r="D19" s="74"/>
      <c r="E19" s="74"/>
      <c r="F19" s="74"/>
      <c r="G19" s="74"/>
      <c r="H19" s="74"/>
      <c r="I19" s="74"/>
      <c r="J19" s="74"/>
      <c r="K19" s="74"/>
      <c r="L19" s="74"/>
      <c r="M19" s="74"/>
      <c r="N19" s="74"/>
      <c r="O19" s="74"/>
      <c r="P19" s="75"/>
      <c r="Q19" s="75"/>
      <c r="R19" s="75"/>
      <c r="S19" s="75"/>
      <c r="T19" s="74"/>
      <c r="U19" s="74"/>
    </row>
    <row r="20" spans="1:21" ht="15.75">
      <c r="A20" s="78" t="s">
        <v>17</v>
      </c>
      <c r="B20" s="79" t="s">
        <v>6</v>
      </c>
      <c r="C20" s="74"/>
      <c r="D20" s="74"/>
      <c r="E20" s="74"/>
      <c r="F20" s="74"/>
      <c r="G20" s="74"/>
      <c r="H20" s="74"/>
      <c r="I20" s="74"/>
      <c r="J20" s="74"/>
      <c r="K20" s="74"/>
      <c r="L20" s="74"/>
      <c r="M20" s="74"/>
      <c r="N20" s="74"/>
      <c r="O20" s="74"/>
      <c r="P20" s="75"/>
      <c r="Q20" s="75"/>
      <c r="R20" s="75"/>
      <c r="S20" s="75"/>
      <c r="T20" s="74"/>
      <c r="U20" s="74"/>
    </row>
    <row r="21" spans="1:21" ht="15.75">
      <c r="A21" s="78" t="s">
        <v>18</v>
      </c>
      <c r="B21" s="79" t="s">
        <v>7</v>
      </c>
      <c r="C21" s="74"/>
      <c r="D21" s="74"/>
      <c r="E21" s="74"/>
      <c r="F21" s="74"/>
      <c r="G21" s="74"/>
      <c r="H21" s="74"/>
      <c r="I21" s="74"/>
      <c r="J21" s="74"/>
      <c r="K21" s="74"/>
      <c r="L21" s="74"/>
      <c r="M21" s="74"/>
      <c r="N21" s="74"/>
      <c r="O21" s="74"/>
      <c r="P21" s="75"/>
      <c r="Q21" s="75"/>
      <c r="R21" s="75"/>
      <c r="S21" s="75"/>
      <c r="T21" s="74"/>
      <c r="U21" s="74"/>
    </row>
    <row r="22" spans="1:22" s="80" customFormat="1" ht="15.75">
      <c r="A22" s="78" t="s">
        <v>9</v>
      </c>
      <c r="B22" s="79" t="s">
        <v>11</v>
      </c>
      <c r="C22" s="74"/>
      <c r="D22" s="74"/>
      <c r="E22" s="74"/>
      <c r="F22" s="74"/>
      <c r="G22" s="74"/>
      <c r="H22" s="74"/>
      <c r="I22" s="74"/>
      <c r="J22" s="74"/>
      <c r="K22" s="74"/>
      <c r="L22" s="74"/>
      <c r="M22" s="74"/>
      <c r="N22" s="74"/>
      <c r="O22" s="74"/>
      <c r="P22" s="75"/>
      <c r="Q22" s="75"/>
      <c r="R22" s="75"/>
      <c r="S22" s="75"/>
      <c r="T22" s="74"/>
      <c r="U22" s="74"/>
      <c r="V22" s="60"/>
    </row>
    <row r="23" spans="1:22" ht="51.75" customHeight="1">
      <c r="A23" s="663" t="s">
        <v>119</v>
      </c>
      <c r="B23" s="663"/>
      <c r="C23" s="663"/>
      <c r="D23" s="663"/>
      <c r="E23" s="663"/>
      <c r="F23" s="663"/>
      <c r="G23" s="663"/>
      <c r="H23" s="663"/>
      <c r="I23" s="80"/>
      <c r="J23" s="80"/>
      <c r="K23" s="80"/>
      <c r="L23" s="80"/>
      <c r="M23" s="80"/>
      <c r="N23" s="664" t="s">
        <v>127</v>
      </c>
      <c r="O23" s="664"/>
      <c r="P23" s="664"/>
      <c r="Q23" s="664"/>
      <c r="R23" s="664"/>
      <c r="S23" s="664"/>
      <c r="T23" s="664"/>
      <c r="U23" s="664"/>
      <c r="V23" s="80"/>
    </row>
  </sheetData>
  <sheetProtection/>
  <mergeCells count="31">
    <mergeCell ref="A23:H23"/>
    <mergeCell ref="A9:B9"/>
    <mergeCell ref="F4:F7"/>
    <mergeCell ref="N23:U23"/>
    <mergeCell ref="J5:J7"/>
    <mergeCell ref="U3:U7"/>
    <mergeCell ref="P6:P7"/>
    <mergeCell ref="A8:B8"/>
    <mergeCell ref="K6:K7"/>
    <mergeCell ref="A3:B7"/>
    <mergeCell ref="D3:D7"/>
    <mergeCell ref="T3:T7"/>
    <mergeCell ref="E3:F3"/>
    <mergeCell ref="N6:N7"/>
    <mergeCell ref="A1:E1"/>
    <mergeCell ref="R4:R7"/>
    <mergeCell ref="C3:C7"/>
    <mergeCell ref="I4:I7"/>
    <mergeCell ref="I3:S3"/>
    <mergeCell ref="Q1:U1"/>
    <mergeCell ref="R2:U2"/>
    <mergeCell ref="F1:P1"/>
    <mergeCell ref="J4:P4"/>
    <mergeCell ref="S4:S7"/>
    <mergeCell ref="Q4:Q7"/>
    <mergeCell ref="L6:M6"/>
    <mergeCell ref="E4:E7"/>
    <mergeCell ref="O6:O7"/>
    <mergeCell ref="G3:G7"/>
    <mergeCell ref="H3:H7"/>
    <mergeCell ref="K5:P5"/>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AX80"/>
  <sheetViews>
    <sheetView view="pageBreakPreview" zoomScale="85" zoomScaleSheetLayoutView="85" zoomScalePageLayoutView="0" workbookViewId="0" topLeftCell="A1">
      <selection activeCell="H16" sqref="H16"/>
    </sheetView>
  </sheetViews>
  <sheetFormatPr defaultColWidth="9.00390625" defaultRowHeight="15.75"/>
  <cols>
    <col min="1" max="1" width="3.50390625" style="4" customWidth="1"/>
    <col min="2" max="2" width="22.625" style="4" customWidth="1"/>
    <col min="3" max="3" width="9.75390625" style="4" customWidth="1"/>
    <col min="4" max="4" width="9.875" style="4" customWidth="1"/>
    <col min="5" max="5" width="9.375" style="4" customWidth="1"/>
    <col min="6" max="7" width="7.375" style="4" customWidth="1"/>
    <col min="8" max="8" width="9.625" style="4" customWidth="1"/>
    <col min="9" max="10" width="9.50390625" style="4" customWidth="1"/>
    <col min="11" max="11" width="9.75390625" style="4" customWidth="1"/>
    <col min="12" max="12" width="8.50390625" style="4" customWidth="1"/>
    <col min="13" max="13" width="8.125" style="8" customWidth="1"/>
    <col min="14" max="14" width="9.00390625" style="8" customWidth="1"/>
    <col min="15" max="15" width="7.25390625" style="8" customWidth="1"/>
    <col min="16" max="16" width="7.125" style="8" customWidth="1"/>
    <col min="17" max="17" width="8.625" style="8" customWidth="1"/>
    <col min="18" max="18" width="7.00390625" style="8" customWidth="1"/>
    <col min="19" max="19" width="8.00390625" style="8" customWidth="1"/>
    <col min="20" max="20" width="9.00390625" style="8" customWidth="1"/>
    <col min="21" max="21" width="6.625" style="8" customWidth="1"/>
    <col min="22" max="22" width="8.00390625" style="413" customWidth="1"/>
    <col min="23" max="16384" width="9.00390625" style="4" customWidth="1"/>
  </cols>
  <sheetData>
    <row r="1" spans="1:21" ht="69" customHeight="1">
      <c r="A1" s="545" t="s">
        <v>319</v>
      </c>
      <c r="B1" s="545"/>
      <c r="C1" s="545"/>
      <c r="D1" s="545"/>
      <c r="E1" s="505" t="s">
        <v>449</v>
      </c>
      <c r="F1" s="505"/>
      <c r="G1" s="505"/>
      <c r="H1" s="505"/>
      <c r="I1" s="505"/>
      <c r="J1" s="505"/>
      <c r="K1" s="505"/>
      <c r="L1" s="505"/>
      <c r="M1" s="505"/>
      <c r="N1" s="505"/>
      <c r="O1" s="505"/>
      <c r="P1" s="542" t="str">
        <f>TT!C2</f>
        <v>Đơn vị  báo cáo: 
Đơn vị nhận báo cáo: </v>
      </c>
      <c r="Q1" s="542"/>
      <c r="R1" s="542"/>
      <c r="S1" s="542"/>
      <c r="T1" s="542"/>
      <c r="U1" s="542"/>
    </row>
    <row r="2" spans="1:21" ht="17.25" customHeight="1">
      <c r="A2" s="25"/>
      <c r="B2" s="27"/>
      <c r="C2" s="27"/>
      <c r="D2" s="6"/>
      <c r="E2" s="6"/>
      <c r="F2" s="6"/>
      <c r="G2" s="6"/>
      <c r="H2" s="35"/>
      <c r="I2" s="36" t="e">
        <f>COUNTBLANK(#REF!)</f>
        <v>#REF!</v>
      </c>
      <c r="J2" s="37">
        <f>COUNTA(#REF!)</f>
        <v>1</v>
      </c>
      <c r="K2" s="37" t="e">
        <f>I2+J2</f>
        <v>#REF!</v>
      </c>
      <c r="L2" s="37"/>
      <c r="M2" s="38"/>
      <c r="N2" s="26"/>
      <c r="O2" s="26"/>
      <c r="P2" s="546" t="s">
        <v>161</v>
      </c>
      <c r="Q2" s="546"/>
      <c r="R2" s="546"/>
      <c r="S2" s="546"/>
      <c r="T2" s="546"/>
      <c r="U2" s="546"/>
    </row>
    <row r="3" spans="1:22" s="11" customFormat="1" ht="15.75" customHeight="1">
      <c r="A3" s="624" t="s">
        <v>136</v>
      </c>
      <c r="B3" s="624" t="s">
        <v>157</v>
      </c>
      <c r="C3" s="544" t="s">
        <v>134</v>
      </c>
      <c r="D3" s="544" t="s">
        <v>4</v>
      </c>
      <c r="E3" s="544"/>
      <c r="F3" s="627" t="s">
        <v>36</v>
      </c>
      <c r="G3" s="633" t="s">
        <v>158</v>
      </c>
      <c r="H3" s="627" t="s">
        <v>37</v>
      </c>
      <c r="I3" s="555" t="s">
        <v>4</v>
      </c>
      <c r="J3" s="556"/>
      <c r="K3" s="556"/>
      <c r="L3" s="556"/>
      <c r="M3" s="556"/>
      <c r="N3" s="556"/>
      <c r="O3" s="556"/>
      <c r="P3" s="556"/>
      <c r="Q3" s="556"/>
      <c r="R3" s="556"/>
      <c r="S3" s="556"/>
      <c r="T3" s="635" t="s">
        <v>103</v>
      </c>
      <c r="U3" s="553" t="s">
        <v>160</v>
      </c>
      <c r="V3" s="413"/>
    </row>
    <row r="4" spans="1:22" s="12" customFormat="1" ht="15.75" customHeight="1">
      <c r="A4" s="625"/>
      <c r="B4" s="625"/>
      <c r="C4" s="544"/>
      <c r="D4" s="544" t="s">
        <v>137</v>
      </c>
      <c r="E4" s="544" t="s">
        <v>62</v>
      </c>
      <c r="F4" s="627"/>
      <c r="G4" s="633"/>
      <c r="H4" s="627"/>
      <c r="I4" s="627" t="s">
        <v>61</v>
      </c>
      <c r="J4" s="544" t="s">
        <v>4</v>
      </c>
      <c r="K4" s="544"/>
      <c r="L4" s="544"/>
      <c r="M4" s="544"/>
      <c r="N4" s="544"/>
      <c r="O4" s="544"/>
      <c r="P4" s="544"/>
      <c r="Q4" s="633" t="s">
        <v>139</v>
      </c>
      <c r="R4" s="627" t="s">
        <v>148</v>
      </c>
      <c r="S4" s="632" t="s">
        <v>81</v>
      </c>
      <c r="T4" s="636"/>
      <c r="U4" s="554"/>
      <c r="V4" s="413"/>
    </row>
    <row r="5" spans="1:22" s="11" customFormat="1" ht="15.75" customHeight="1">
      <c r="A5" s="625"/>
      <c r="B5" s="625"/>
      <c r="C5" s="544"/>
      <c r="D5" s="544"/>
      <c r="E5" s="544"/>
      <c r="F5" s="627"/>
      <c r="G5" s="633"/>
      <c r="H5" s="627"/>
      <c r="I5" s="627"/>
      <c r="J5" s="627" t="s">
        <v>96</v>
      </c>
      <c r="K5" s="544" t="s">
        <v>4</v>
      </c>
      <c r="L5" s="544"/>
      <c r="M5" s="544"/>
      <c r="N5" s="627" t="s">
        <v>42</v>
      </c>
      <c r="O5" s="627" t="s">
        <v>147</v>
      </c>
      <c r="P5" s="627" t="s">
        <v>46</v>
      </c>
      <c r="Q5" s="633"/>
      <c r="R5" s="627"/>
      <c r="S5" s="632"/>
      <c r="T5" s="636"/>
      <c r="U5" s="554"/>
      <c r="V5" s="413"/>
    </row>
    <row r="6" spans="1:22" s="11" customFormat="1" ht="15.75" customHeight="1">
      <c r="A6" s="625"/>
      <c r="B6" s="625"/>
      <c r="C6" s="544"/>
      <c r="D6" s="544"/>
      <c r="E6" s="544"/>
      <c r="F6" s="627"/>
      <c r="G6" s="633"/>
      <c r="H6" s="627"/>
      <c r="I6" s="627"/>
      <c r="J6" s="627"/>
      <c r="K6" s="544"/>
      <c r="L6" s="544"/>
      <c r="M6" s="544"/>
      <c r="N6" s="627"/>
      <c r="O6" s="627"/>
      <c r="P6" s="627"/>
      <c r="Q6" s="633"/>
      <c r="R6" s="627"/>
      <c r="S6" s="632"/>
      <c r="T6" s="636"/>
      <c r="U6" s="554"/>
      <c r="V6" s="413"/>
    </row>
    <row r="7" spans="1:24" s="11" customFormat="1" ht="69" customHeight="1">
      <c r="A7" s="626"/>
      <c r="B7" s="626"/>
      <c r="C7" s="544"/>
      <c r="D7" s="544"/>
      <c r="E7" s="544"/>
      <c r="F7" s="627"/>
      <c r="G7" s="633"/>
      <c r="H7" s="627"/>
      <c r="I7" s="627"/>
      <c r="J7" s="627"/>
      <c r="K7" s="57" t="s">
        <v>39</v>
      </c>
      <c r="L7" s="57" t="s">
        <v>138</v>
      </c>
      <c r="M7" s="57" t="s">
        <v>156</v>
      </c>
      <c r="N7" s="627"/>
      <c r="O7" s="627"/>
      <c r="P7" s="627"/>
      <c r="Q7" s="633"/>
      <c r="R7" s="627"/>
      <c r="S7" s="632"/>
      <c r="T7" s="637"/>
      <c r="U7" s="554"/>
      <c r="V7" s="413"/>
      <c r="W7" s="413"/>
      <c r="X7" s="413"/>
    </row>
    <row r="8" spans="1:24" ht="14.25" customHeight="1">
      <c r="A8" s="630" t="s">
        <v>3</v>
      </c>
      <c r="B8" s="631"/>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c r="W8" s="413"/>
      <c r="X8" s="413"/>
    </row>
    <row r="9" spans="1:50" s="467" customFormat="1" ht="20.25" customHeight="1">
      <c r="A9" s="669" t="s">
        <v>10</v>
      </c>
      <c r="B9" s="669"/>
      <c r="C9" s="433">
        <f>C10+C19</f>
        <v>238563288</v>
      </c>
      <c r="D9" s="433">
        <f aca="true" t="shared" si="0" ref="D9:T9">D10+D19</f>
        <v>173890070</v>
      </c>
      <c r="E9" s="433">
        <f t="shared" si="0"/>
        <v>64673218</v>
      </c>
      <c r="F9" s="433">
        <f t="shared" si="0"/>
        <v>824189</v>
      </c>
      <c r="G9" s="433">
        <f t="shared" si="0"/>
        <v>709319</v>
      </c>
      <c r="H9" s="433">
        <f t="shared" si="0"/>
        <v>237029780</v>
      </c>
      <c r="I9" s="433">
        <f t="shared" si="0"/>
        <v>185289405</v>
      </c>
      <c r="J9" s="433">
        <f t="shared" si="0"/>
        <v>24984322</v>
      </c>
      <c r="K9" s="433">
        <f t="shared" si="0"/>
        <v>19188291</v>
      </c>
      <c r="L9" s="433">
        <f t="shared" si="0"/>
        <v>5724540</v>
      </c>
      <c r="M9" s="433">
        <f t="shared" si="0"/>
        <v>71491</v>
      </c>
      <c r="N9" s="433">
        <f t="shared" si="0"/>
        <v>160185945</v>
      </c>
      <c r="O9" s="433">
        <f t="shared" si="0"/>
        <v>98050</v>
      </c>
      <c r="P9" s="433">
        <f t="shared" si="0"/>
        <v>21088</v>
      </c>
      <c r="Q9" s="433">
        <f t="shared" si="0"/>
        <v>51376356</v>
      </c>
      <c r="R9" s="433">
        <f t="shared" si="0"/>
        <v>148050</v>
      </c>
      <c r="S9" s="433">
        <f t="shared" si="0"/>
        <v>215969</v>
      </c>
      <c r="T9" s="433">
        <f t="shared" si="0"/>
        <v>212045458</v>
      </c>
      <c r="U9" s="434">
        <f>(J9/I9)*100</f>
        <v>13.48394529088158</v>
      </c>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row>
    <row r="10" spans="1:50" s="426" customFormat="1" ht="25.5">
      <c r="A10" s="351" t="s">
        <v>0</v>
      </c>
      <c r="B10" s="327" t="s">
        <v>327</v>
      </c>
      <c r="C10" s="352">
        <f aca="true" t="shared" si="1" ref="C10:T10">SUM(C11:C18)</f>
        <v>21983020</v>
      </c>
      <c r="D10" s="352">
        <f>SUM(D11:D18)</f>
        <v>16012348</v>
      </c>
      <c r="E10" s="352">
        <f t="shared" si="1"/>
        <v>5970672</v>
      </c>
      <c r="F10" s="352">
        <f t="shared" si="1"/>
        <v>68731</v>
      </c>
      <c r="G10" s="352">
        <f t="shared" si="1"/>
        <v>0</v>
      </c>
      <c r="H10" s="352">
        <f t="shared" si="1"/>
        <v>21914289</v>
      </c>
      <c r="I10" s="352">
        <f t="shared" si="1"/>
        <v>19998667</v>
      </c>
      <c r="J10" s="352">
        <f t="shared" si="1"/>
        <v>5755219</v>
      </c>
      <c r="K10" s="352">
        <f t="shared" si="1"/>
        <v>5755219</v>
      </c>
      <c r="L10" s="352">
        <f t="shared" si="1"/>
        <v>0</v>
      </c>
      <c r="M10" s="352">
        <f t="shared" si="1"/>
        <v>0</v>
      </c>
      <c r="N10" s="352">
        <f>SUM(N11:N18)</f>
        <v>14242360</v>
      </c>
      <c r="O10" s="352">
        <f t="shared" si="1"/>
        <v>0</v>
      </c>
      <c r="P10" s="352">
        <f t="shared" si="1"/>
        <v>1088</v>
      </c>
      <c r="Q10" s="352">
        <f t="shared" si="1"/>
        <v>1915622</v>
      </c>
      <c r="R10" s="352">
        <f t="shared" si="1"/>
        <v>0</v>
      </c>
      <c r="S10" s="352">
        <f t="shared" si="1"/>
        <v>0</v>
      </c>
      <c r="T10" s="352">
        <f t="shared" si="1"/>
        <v>16159070</v>
      </c>
      <c r="U10" s="353">
        <f aca="true" t="shared" si="2" ref="U10:U70">(J10/I10)*100</f>
        <v>28.77801305457009</v>
      </c>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row>
    <row r="11" spans="1:50" s="418" customFormat="1" ht="18.75" customHeight="1">
      <c r="A11" s="354">
        <v>1</v>
      </c>
      <c r="B11" s="452" t="s">
        <v>328</v>
      </c>
      <c r="C11" s="301">
        <f aca="true" t="shared" si="3" ref="C11:C18">D11+E11</f>
        <v>15920</v>
      </c>
      <c r="D11" s="476"/>
      <c r="E11" s="300">
        <v>15920</v>
      </c>
      <c r="F11" s="300"/>
      <c r="G11" s="300"/>
      <c r="H11" s="301">
        <f aca="true" t="shared" si="4" ref="H11:H18">I11+Q11+R11+S11</f>
        <v>15920</v>
      </c>
      <c r="I11" s="301">
        <f>J11+N11+O11+P11</f>
        <v>15920</v>
      </c>
      <c r="J11" s="301">
        <f>K11+L11+M11</f>
        <v>15920</v>
      </c>
      <c r="K11" s="300">
        <v>15920</v>
      </c>
      <c r="L11" s="300"/>
      <c r="M11" s="300"/>
      <c r="N11" s="300"/>
      <c r="O11" s="300"/>
      <c r="P11" s="300"/>
      <c r="Q11" s="300"/>
      <c r="R11" s="300"/>
      <c r="S11" s="300"/>
      <c r="T11" s="300">
        <f>N11+O11+P11+Q11+R11+S11</f>
        <v>0</v>
      </c>
      <c r="U11" s="326">
        <f t="shared" si="2"/>
        <v>100</v>
      </c>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row>
    <row r="12" spans="1:50" s="418" customFormat="1" ht="18.75" customHeight="1">
      <c r="A12" s="354">
        <v>2</v>
      </c>
      <c r="B12" s="452" t="s">
        <v>329</v>
      </c>
      <c r="C12" s="301">
        <f t="shared" si="3"/>
        <v>41620</v>
      </c>
      <c r="D12" s="476">
        <v>400</v>
      </c>
      <c r="E12" s="300">
        <v>41220</v>
      </c>
      <c r="F12" s="300"/>
      <c r="G12" s="300"/>
      <c r="H12" s="301">
        <f t="shared" si="4"/>
        <v>41620</v>
      </c>
      <c r="I12" s="301">
        <f aca="true" t="shared" si="5" ref="I12:I17">J12+N12+O12+P12</f>
        <v>41220</v>
      </c>
      <c r="J12" s="301">
        <f aca="true" t="shared" si="6" ref="J12:J17">K12+L12+M12</f>
        <v>41220</v>
      </c>
      <c r="K12" s="300">
        <v>41220</v>
      </c>
      <c r="L12" s="300"/>
      <c r="M12" s="300"/>
      <c r="N12" s="300"/>
      <c r="O12" s="300"/>
      <c r="P12" s="300"/>
      <c r="Q12" s="300">
        <v>400</v>
      </c>
      <c r="R12" s="300"/>
      <c r="S12" s="300"/>
      <c r="T12" s="300">
        <f aca="true" t="shared" si="7" ref="T12:T18">N12+O12+P12+Q12+R12+S12</f>
        <v>400</v>
      </c>
      <c r="U12" s="326">
        <f t="shared" si="2"/>
        <v>100</v>
      </c>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row>
    <row r="13" spans="1:50" s="418" customFormat="1" ht="18.75" customHeight="1">
      <c r="A13" s="354">
        <v>3</v>
      </c>
      <c r="B13" s="452" t="s">
        <v>330</v>
      </c>
      <c r="C13" s="301">
        <f t="shared" si="3"/>
        <v>12204944</v>
      </c>
      <c r="D13" s="476">
        <v>12199134</v>
      </c>
      <c r="E13" s="300">
        <v>5810</v>
      </c>
      <c r="F13" s="300">
        <v>16237</v>
      </c>
      <c r="G13" s="300"/>
      <c r="H13" s="301">
        <f t="shared" si="4"/>
        <v>12188707</v>
      </c>
      <c r="I13" s="301">
        <f>J13+N13+O13+P13</f>
        <v>12188707</v>
      </c>
      <c r="J13" s="301">
        <f>K13+L13+M13</f>
        <v>7222</v>
      </c>
      <c r="K13" s="300">
        <v>7222</v>
      </c>
      <c r="L13" s="300"/>
      <c r="M13" s="300"/>
      <c r="N13" s="300">
        <v>12181485</v>
      </c>
      <c r="O13" s="300"/>
      <c r="P13" s="300"/>
      <c r="Q13" s="300"/>
      <c r="R13" s="300"/>
      <c r="S13" s="300"/>
      <c r="T13" s="300">
        <f t="shared" si="7"/>
        <v>12181485</v>
      </c>
      <c r="U13" s="326">
        <f>(J13/I13)*100</f>
        <v>0.05925156786523788</v>
      </c>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1:50" s="418" customFormat="1" ht="18.75" customHeight="1">
      <c r="A14" s="354">
        <v>4</v>
      </c>
      <c r="B14" s="453" t="s">
        <v>331</v>
      </c>
      <c r="C14" s="301">
        <f t="shared" si="3"/>
        <v>1022441</v>
      </c>
      <c r="D14" s="476"/>
      <c r="E14" s="300">
        <v>1022441</v>
      </c>
      <c r="F14" s="300">
        <v>600</v>
      </c>
      <c r="G14" s="300"/>
      <c r="H14" s="301">
        <f t="shared" si="4"/>
        <v>1021841</v>
      </c>
      <c r="I14" s="301">
        <f>J14+N14+O14+P14</f>
        <v>1021841</v>
      </c>
      <c r="J14" s="301">
        <f>K14+L14+M14</f>
        <v>1021841</v>
      </c>
      <c r="K14" s="300">
        <v>1021841</v>
      </c>
      <c r="L14" s="300"/>
      <c r="M14" s="300"/>
      <c r="N14" s="300"/>
      <c r="O14" s="300"/>
      <c r="P14" s="300"/>
      <c r="Q14" s="300"/>
      <c r="R14" s="300"/>
      <c r="S14" s="300"/>
      <c r="T14" s="300">
        <f t="shared" si="7"/>
        <v>0</v>
      </c>
      <c r="U14" s="326">
        <f>(J14/I14)*100</f>
        <v>100</v>
      </c>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1:50" s="418" customFormat="1" ht="18.75" customHeight="1">
      <c r="A15" s="354">
        <v>5</v>
      </c>
      <c r="B15" s="452" t="s">
        <v>332</v>
      </c>
      <c r="C15" s="301">
        <f t="shared" si="3"/>
        <v>2382736</v>
      </c>
      <c r="D15" s="476">
        <v>1696416</v>
      </c>
      <c r="E15" s="300">
        <v>686320</v>
      </c>
      <c r="F15" s="300">
        <v>12800</v>
      </c>
      <c r="G15" s="300"/>
      <c r="H15" s="301">
        <f t="shared" si="4"/>
        <v>2369936</v>
      </c>
      <c r="I15" s="301">
        <f t="shared" si="5"/>
        <v>673520</v>
      </c>
      <c r="J15" s="301">
        <f t="shared" si="6"/>
        <v>673520</v>
      </c>
      <c r="K15" s="300">
        <v>673520</v>
      </c>
      <c r="L15" s="300"/>
      <c r="M15" s="300"/>
      <c r="N15" s="300"/>
      <c r="O15" s="300"/>
      <c r="P15" s="300"/>
      <c r="Q15" s="300">
        <v>1696416</v>
      </c>
      <c r="R15" s="300"/>
      <c r="S15" s="300"/>
      <c r="T15" s="300">
        <f>N15+O15+P15+Q15+R15+S15</f>
        <v>1696416</v>
      </c>
      <c r="U15" s="326">
        <f t="shared" si="2"/>
        <v>100</v>
      </c>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1:50" s="418" customFormat="1" ht="18.75" customHeight="1">
      <c r="A16" s="354">
        <v>6</v>
      </c>
      <c r="B16" s="452" t="s">
        <v>434</v>
      </c>
      <c r="C16" s="301">
        <f t="shared" si="3"/>
        <v>10</v>
      </c>
      <c r="D16" s="476"/>
      <c r="E16" s="300">
        <v>10</v>
      </c>
      <c r="F16" s="300"/>
      <c r="G16" s="300"/>
      <c r="H16" s="301">
        <f t="shared" si="4"/>
        <v>10</v>
      </c>
      <c r="I16" s="301">
        <f>J16+N16+O16+P16</f>
        <v>10</v>
      </c>
      <c r="J16" s="301">
        <f>K16+L16+M16</f>
        <v>10</v>
      </c>
      <c r="K16" s="300">
        <v>10</v>
      </c>
      <c r="L16" s="300"/>
      <c r="M16" s="300"/>
      <c r="N16" s="300"/>
      <c r="O16" s="300"/>
      <c r="P16" s="300"/>
      <c r="Q16" s="300"/>
      <c r="R16" s="300"/>
      <c r="S16" s="300"/>
      <c r="T16" s="300">
        <f t="shared" si="7"/>
        <v>0</v>
      </c>
      <c r="U16" s="326">
        <f>(J16/I16)*100</f>
        <v>100</v>
      </c>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1:50" s="418" customFormat="1" ht="18.75" customHeight="1">
      <c r="A17" s="354">
        <v>7</v>
      </c>
      <c r="B17" s="452" t="s">
        <v>333</v>
      </c>
      <c r="C17" s="301">
        <f t="shared" si="3"/>
        <v>3812178</v>
      </c>
      <c r="D17" s="476">
        <v>555783</v>
      </c>
      <c r="E17" s="300">
        <v>3256395</v>
      </c>
      <c r="F17" s="300">
        <v>38894</v>
      </c>
      <c r="G17" s="300"/>
      <c r="H17" s="301">
        <f t="shared" si="4"/>
        <v>3773284</v>
      </c>
      <c r="I17" s="301">
        <f t="shared" si="5"/>
        <v>3554478</v>
      </c>
      <c r="J17" s="301">
        <f t="shared" si="6"/>
        <v>2974705</v>
      </c>
      <c r="K17" s="300">
        <v>2974705</v>
      </c>
      <c r="L17" s="300"/>
      <c r="M17" s="300"/>
      <c r="N17" s="300">
        <v>578685</v>
      </c>
      <c r="O17" s="300"/>
      <c r="P17" s="300">
        <v>1088</v>
      </c>
      <c r="Q17" s="300">
        <v>218806</v>
      </c>
      <c r="R17" s="300"/>
      <c r="S17" s="300"/>
      <c r="T17" s="300">
        <f t="shared" si="7"/>
        <v>798579</v>
      </c>
      <c r="U17" s="326">
        <f t="shared" si="2"/>
        <v>83.68894110471355</v>
      </c>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1:50" s="418" customFormat="1" ht="18.75" customHeight="1">
      <c r="A18" s="354">
        <v>8</v>
      </c>
      <c r="B18" s="452" t="s">
        <v>349</v>
      </c>
      <c r="C18" s="301">
        <f t="shared" si="3"/>
        <v>2503171</v>
      </c>
      <c r="D18" s="476">
        <v>1560615</v>
      </c>
      <c r="E18" s="300">
        <v>942556</v>
      </c>
      <c r="F18" s="300">
        <v>200</v>
      </c>
      <c r="G18" s="300"/>
      <c r="H18" s="301">
        <f t="shared" si="4"/>
        <v>2502971</v>
      </c>
      <c r="I18" s="301">
        <f>J18+N18+O18+P18</f>
        <v>2502971</v>
      </c>
      <c r="J18" s="301">
        <f>K18+L18+M18</f>
        <v>1020781</v>
      </c>
      <c r="K18" s="300">
        <v>1020781</v>
      </c>
      <c r="L18" s="300"/>
      <c r="M18" s="300"/>
      <c r="N18" s="300">
        <v>1482190</v>
      </c>
      <c r="O18" s="300"/>
      <c r="P18" s="300"/>
      <c r="Q18" s="300"/>
      <c r="R18" s="300"/>
      <c r="S18" s="300"/>
      <c r="T18" s="300">
        <f t="shared" si="7"/>
        <v>1482190</v>
      </c>
      <c r="U18" s="326">
        <f>(J18/I18)*100</f>
        <v>40.78277375167351</v>
      </c>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1:50" s="418" customFormat="1" ht="18.75" customHeight="1">
      <c r="A19" s="357" t="s">
        <v>1</v>
      </c>
      <c r="B19" s="358" t="s">
        <v>8</v>
      </c>
      <c r="C19" s="352">
        <f aca="true" t="shared" si="8" ref="C19:T19">C20+C27+C32+C36+C43+C46+C51+C54+C58+C61+C65+C68</f>
        <v>216580268</v>
      </c>
      <c r="D19" s="328">
        <f t="shared" si="8"/>
        <v>157877722</v>
      </c>
      <c r="E19" s="352">
        <f t="shared" si="8"/>
        <v>58702546</v>
      </c>
      <c r="F19" s="352">
        <f t="shared" si="8"/>
        <v>755458</v>
      </c>
      <c r="G19" s="352">
        <f t="shared" si="8"/>
        <v>709319</v>
      </c>
      <c r="H19" s="352">
        <f t="shared" si="8"/>
        <v>215115491</v>
      </c>
      <c r="I19" s="352">
        <f t="shared" si="8"/>
        <v>165290738</v>
      </c>
      <c r="J19" s="352">
        <f t="shared" si="8"/>
        <v>19229103</v>
      </c>
      <c r="K19" s="352">
        <f t="shared" si="8"/>
        <v>13433072</v>
      </c>
      <c r="L19" s="352">
        <f t="shared" si="8"/>
        <v>5724540</v>
      </c>
      <c r="M19" s="352">
        <f t="shared" si="8"/>
        <v>71491</v>
      </c>
      <c r="N19" s="352">
        <f t="shared" si="8"/>
        <v>145943585</v>
      </c>
      <c r="O19" s="352">
        <f t="shared" si="8"/>
        <v>98050</v>
      </c>
      <c r="P19" s="352">
        <f t="shared" si="8"/>
        <v>20000</v>
      </c>
      <c r="Q19" s="352">
        <f t="shared" si="8"/>
        <v>49460734</v>
      </c>
      <c r="R19" s="359">
        <f t="shared" si="8"/>
        <v>148050</v>
      </c>
      <c r="S19" s="359">
        <f t="shared" si="8"/>
        <v>215969</v>
      </c>
      <c r="T19" s="352">
        <f t="shared" si="8"/>
        <v>195886388</v>
      </c>
      <c r="U19" s="360">
        <f t="shared" si="2"/>
        <v>11.63350302180876</v>
      </c>
      <c r="V19" s="417"/>
      <c r="W19" s="417"/>
      <c r="X19" s="417"/>
      <c r="Y19" s="417"/>
      <c r="Z19" s="417"/>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1:50" s="468" customFormat="1" ht="19.5" customHeight="1">
      <c r="A20" s="361" t="s">
        <v>13</v>
      </c>
      <c r="B20" s="327" t="s">
        <v>334</v>
      </c>
      <c r="C20" s="328">
        <f>SUM(C21:C26)</f>
        <v>79057952</v>
      </c>
      <c r="D20" s="328">
        <f aca="true" t="shared" si="9" ref="D20:R20">SUM(D21:D26)</f>
        <v>43175585</v>
      </c>
      <c r="E20" s="328">
        <f>SUM(E21:E26)</f>
        <v>35882367</v>
      </c>
      <c r="F20" s="328">
        <f t="shared" si="9"/>
        <v>2100</v>
      </c>
      <c r="G20" s="328">
        <f t="shared" si="9"/>
        <v>300000</v>
      </c>
      <c r="H20" s="328">
        <f t="shared" si="9"/>
        <v>78755852</v>
      </c>
      <c r="I20" s="328">
        <f t="shared" si="9"/>
        <v>75127335</v>
      </c>
      <c r="J20" s="328">
        <f t="shared" si="9"/>
        <v>1508977</v>
      </c>
      <c r="K20" s="328">
        <f t="shared" si="9"/>
        <v>1345777</v>
      </c>
      <c r="L20" s="328">
        <f t="shared" si="9"/>
        <v>163200</v>
      </c>
      <c r="M20" s="328">
        <f t="shared" si="9"/>
        <v>0</v>
      </c>
      <c r="N20" s="328">
        <f t="shared" si="9"/>
        <v>73618358</v>
      </c>
      <c r="O20" s="328">
        <f t="shared" si="9"/>
        <v>0</v>
      </c>
      <c r="P20" s="328">
        <f t="shared" si="9"/>
        <v>0</v>
      </c>
      <c r="Q20" s="328">
        <f t="shared" si="9"/>
        <v>3628517</v>
      </c>
      <c r="R20" s="328">
        <f t="shared" si="9"/>
        <v>0</v>
      </c>
      <c r="S20" s="328">
        <f>SUM(S21:S26)</f>
        <v>0</v>
      </c>
      <c r="T20" s="328">
        <f>SUM(T21:T26)</f>
        <v>77246875</v>
      </c>
      <c r="U20" s="362">
        <f t="shared" si="2"/>
        <v>2.008559201520991</v>
      </c>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row>
    <row r="21" spans="1:50" s="468" customFormat="1" ht="24.75" customHeight="1">
      <c r="A21" s="354">
        <v>9</v>
      </c>
      <c r="B21" s="313" t="s">
        <v>436</v>
      </c>
      <c r="C21" s="301">
        <f aca="true" t="shared" si="10" ref="C21:C26">D21+E21</f>
        <v>4537377</v>
      </c>
      <c r="D21" s="301">
        <v>4419902</v>
      </c>
      <c r="E21" s="300">
        <v>117475</v>
      </c>
      <c r="F21" s="300">
        <v>200</v>
      </c>
      <c r="G21" s="300"/>
      <c r="H21" s="301">
        <f aca="true" t="shared" si="11" ref="H21:H26">I21+Q21+R21+S21</f>
        <v>4537177</v>
      </c>
      <c r="I21" s="301">
        <f aca="true" t="shared" si="12" ref="I21:I26">J21+N21+O21+P21</f>
        <v>4537177</v>
      </c>
      <c r="J21" s="301">
        <f aca="true" t="shared" si="13" ref="J21:J26">K21+L21+M21</f>
        <v>117275</v>
      </c>
      <c r="K21" s="300">
        <v>117275</v>
      </c>
      <c r="L21" s="300"/>
      <c r="M21" s="300"/>
      <c r="N21" s="300">
        <v>4419902</v>
      </c>
      <c r="O21" s="300"/>
      <c r="P21" s="300"/>
      <c r="Q21" s="300"/>
      <c r="R21" s="300"/>
      <c r="S21" s="300"/>
      <c r="T21" s="300">
        <f aca="true" t="shared" si="14" ref="T21:T26">N21+O21+P21+Q21+R21+S21</f>
        <v>4419902</v>
      </c>
      <c r="U21" s="326">
        <f t="shared" si="2"/>
        <v>2.584756997578009</v>
      </c>
      <c r="V21" s="413"/>
      <c r="W21" s="413"/>
      <c r="X21" s="413"/>
      <c r="Y21" s="413"/>
      <c r="Z21" s="413"/>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row>
    <row r="22" spans="1:50" s="418" customFormat="1" ht="18.75" customHeight="1">
      <c r="A22" s="354">
        <v>10</v>
      </c>
      <c r="B22" s="356" t="s">
        <v>336</v>
      </c>
      <c r="C22" s="301">
        <f t="shared" si="10"/>
        <v>9480251</v>
      </c>
      <c r="D22" s="301">
        <v>8496912</v>
      </c>
      <c r="E22" s="300">
        <v>983339</v>
      </c>
      <c r="F22" s="300"/>
      <c r="G22" s="300"/>
      <c r="H22" s="301">
        <f t="shared" si="11"/>
        <v>9480251</v>
      </c>
      <c r="I22" s="301">
        <f t="shared" si="12"/>
        <v>8233457</v>
      </c>
      <c r="J22" s="301">
        <f t="shared" si="13"/>
        <v>126770</v>
      </c>
      <c r="K22" s="300">
        <v>126770</v>
      </c>
      <c r="L22" s="300"/>
      <c r="M22" s="300"/>
      <c r="N22" s="300">
        <v>8106687</v>
      </c>
      <c r="O22" s="300"/>
      <c r="P22" s="300"/>
      <c r="Q22" s="300">
        <v>1246794</v>
      </c>
      <c r="R22" s="300"/>
      <c r="S22" s="300"/>
      <c r="T22" s="300">
        <f t="shared" si="14"/>
        <v>9353481</v>
      </c>
      <c r="U22" s="326">
        <f t="shared" si="2"/>
        <v>1.53969347262031</v>
      </c>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1:50" s="418" customFormat="1" ht="18.75" customHeight="1">
      <c r="A23" s="354">
        <v>11</v>
      </c>
      <c r="B23" s="356" t="s">
        <v>337</v>
      </c>
      <c r="C23" s="301">
        <f t="shared" si="10"/>
        <v>36746336</v>
      </c>
      <c r="D23" s="301">
        <v>8609035</v>
      </c>
      <c r="E23" s="300">
        <v>28137301</v>
      </c>
      <c r="F23" s="300"/>
      <c r="G23" s="300"/>
      <c r="H23" s="301">
        <f t="shared" si="11"/>
        <v>36746336</v>
      </c>
      <c r="I23" s="301">
        <f t="shared" si="12"/>
        <v>36746336</v>
      </c>
      <c r="J23" s="301">
        <f t="shared" si="13"/>
        <v>66958</v>
      </c>
      <c r="K23" s="300">
        <v>66658</v>
      </c>
      <c r="L23" s="300">
        <v>300</v>
      </c>
      <c r="M23" s="300"/>
      <c r="N23" s="300">
        <v>36679378</v>
      </c>
      <c r="O23" s="300"/>
      <c r="P23" s="300"/>
      <c r="Q23" s="300"/>
      <c r="R23" s="300"/>
      <c r="S23" s="300">
        <v>0</v>
      </c>
      <c r="T23" s="300">
        <f t="shared" si="14"/>
        <v>36679378</v>
      </c>
      <c r="U23" s="326">
        <f t="shared" si="2"/>
        <v>0.18221680659535688</v>
      </c>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1:50" s="418" customFormat="1" ht="18.75" customHeight="1">
      <c r="A24" s="354">
        <v>12</v>
      </c>
      <c r="B24" s="356" t="s">
        <v>338</v>
      </c>
      <c r="C24" s="301">
        <f t="shared" si="10"/>
        <v>6125607</v>
      </c>
      <c r="D24" s="301">
        <v>5492292</v>
      </c>
      <c r="E24" s="300">
        <v>633315</v>
      </c>
      <c r="F24" s="300">
        <v>200</v>
      </c>
      <c r="G24" s="300">
        <v>300000</v>
      </c>
      <c r="H24" s="301">
        <f t="shared" si="11"/>
        <v>5825407</v>
      </c>
      <c r="I24" s="301">
        <f t="shared" si="12"/>
        <v>4063358</v>
      </c>
      <c r="J24" s="301">
        <f t="shared" si="13"/>
        <v>316400</v>
      </c>
      <c r="K24" s="300">
        <v>153500</v>
      </c>
      <c r="L24" s="300">
        <v>162900</v>
      </c>
      <c r="M24" s="300"/>
      <c r="N24" s="300">
        <v>3746958</v>
      </c>
      <c r="O24" s="300"/>
      <c r="P24" s="300"/>
      <c r="Q24" s="300">
        <v>1762049</v>
      </c>
      <c r="R24" s="300"/>
      <c r="S24" s="300"/>
      <c r="T24" s="300">
        <f t="shared" si="14"/>
        <v>5509007</v>
      </c>
      <c r="U24" s="326">
        <f t="shared" si="2"/>
        <v>7.786663149050613</v>
      </c>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1:50" s="418" customFormat="1" ht="18.75" customHeight="1">
      <c r="A25" s="354">
        <v>13</v>
      </c>
      <c r="B25" s="356" t="s">
        <v>339</v>
      </c>
      <c r="C25" s="301">
        <f t="shared" si="10"/>
        <v>8734437</v>
      </c>
      <c r="D25" s="301">
        <v>5586547</v>
      </c>
      <c r="E25" s="300">
        <v>3147890</v>
      </c>
      <c r="F25" s="300">
        <v>1700</v>
      </c>
      <c r="G25" s="300"/>
      <c r="H25" s="301">
        <f t="shared" si="11"/>
        <v>8732737</v>
      </c>
      <c r="I25" s="301">
        <f t="shared" si="12"/>
        <v>8318737</v>
      </c>
      <c r="J25" s="301">
        <f t="shared" si="13"/>
        <v>255479</v>
      </c>
      <c r="K25" s="300">
        <v>255479</v>
      </c>
      <c r="L25" s="300"/>
      <c r="M25" s="300"/>
      <c r="N25" s="300">
        <v>8063258</v>
      </c>
      <c r="O25" s="300"/>
      <c r="P25" s="300"/>
      <c r="Q25" s="300">
        <v>414000</v>
      </c>
      <c r="R25" s="300"/>
      <c r="S25" s="300"/>
      <c r="T25" s="300">
        <f t="shared" si="14"/>
        <v>8477258</v>
      </c>
      <c r="U25" s="326">
        <f t="shared" si="2"/>
        <v>3.071127263669954</v>
      </c>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1:50" s="418" customFormat="1" ht="18.75" customHeight="1">
      <c r="A26" s="354">
        <v>14</v>
      </c>
      <c r="B26" s="356" t="s">
        <v>340</v>
      </c>
      <c r="C26" s="301">
        <f t="shared" si="10"/>
        <v>13433944</v>
      </c>
      <c r="D26" s="301">
        <v>10570897</v>
      </c>
      <c r="E26" s="300">
        <v>2863047</v>
      </c>
      <c r="F26" s="300"/>
      <c r="G26" s="300"/>
      <c r="H26" s="301">
        <f t="shared" si="11"/>
        <v>13433944</v>
      </c>
      <c r="I26" s="301">
        <f t="shared" si="12"/>
        <v>13228270</v>
      </c>
      <c r="J26" s="301">
        <f t="shared" si="13"/>
        <v>626095</v>
      </c>
      <c r="K26" s="300">
        <v>626095</v>
      </c>
      <c r="L26" s="300"/>
      <c r="M26" s="300"/>
      <c r="N26" s="300">
        <v>12602175</v>
      </c>
      <c r="O26" s="300"/>
      <c r="P26" s="300"/>
      <c r="Q26" s="300">
        <v>205674</v>
      </c>
      <c r="R26" s="300"/>
      <c r="S26" s="300"/>
      <c r="T26" s="300">
        <f t="shared" si="14"/>
        <v>12807849</v>
      </c>
      <c r="U26" s="326">
        <f t="shared" si="2"/>
        <v>4.733007415179763</v>
      </c>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1:50" s="418" customFormat="1" ht="18.75" customHeight="1">
      <c r="A27" s="351" t="s">
        <v>14</v>
      </c>
      <c r="B27" s="327" t="s">
        <v>341</v>
      </c>
      <c r="C27" s="352">
        <f>SUM(C28:C31)</f>
        <v>26081916</v>
      </c>
      <c r="D27" s="363">
        <f aca="true" t="shared" si="15" ref="D27:T27">SUM(D28:D31)</f>
        <v>22743462</v>
      </c>
      <c r="E27" s="352">
        <f>SUM(E28:E31)</f>
        <v>3338454</v>
      </c>
      <c r="F27" s="352">
        <f>SUM(F28:F31)</f>
        <v>14200</v>
      </c>
      <c r="G27" s="352">
        <f t="shared" si="15"/>
        <v>0</v>
      </c>
      <c r="H27" s="352">
        <f>SUM(H28:H31)</f>
        <v>26067716</v>
      </c>
      <c r="I27" s="352">
        <f t="shared" si="15"/>
        <v>23428893</v>
      </c>
      <c r="J27" s="352">
        <f t="shared" si="15"/>
        <v>2271285</v>
      </c>
      <c r="K27" s="352">
        <f t="shared" si="15"/>
        <v>1222550</v>
      </c>
      <c r="L27" s="352">
        <f t="shared" si="15"/>
        <v>1048735</v>
      </c>
      <c r="M27" s="352">
        <f t="shared" si="15"/>
        <v>0</v>
      </c>
      <c r="N27" s="352">
        <f t="shared" si="15"/>
        <v>21157608</v>
      </c>
      <c r="O27" s="352">
        <f t="shared" si="15"/>
        <v>0</v>
      </c>
      <c r="P27" s="352">
        <f t="shared" si="15"/>
        <v>0</v>
      </c>
      <c r="Q27" s="352">
        <f>SUM(Q28:Q31)</f>
        <v>2638523</v>
      </c>
      <c r="R27" s="352">
        <f t="shared" si="15"/>
        <v>0</v>
      </c>
      <c r="S27" s="352">
        <f t="shared" si="15"/>
        <v>300</v>
      </c>
      <c r="T27" s="352">
        <f t="shared" si="15"/>
        <v>23796431</v>
      </c>
      <c r="U27" s="360">
        <f t="shared" si="2"/>
        <v>9.69437608511849</v>
      </c>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1:50" s="426" customFormat="1" ht="12.75">
      <c r="A28" s="354">
        <v>15</v>
      </c>
      <c r="B28" s="355" t="s">
        <v>342</v>
      </c>
      <c r="C28" s="301">
        <f>D28+E28</f>
        <v>10998114</v>
      </c>
      <c r="D28" s="397">
        <v>10679930</v>
      </c>
      <c r="E28" s="300">
        <v>318184</v>
      </c>
      <c r="F28" s="300">
        <v>200</v>
      </c>
      <c r="G28" s="391"/>
      <c r="H28" s="301">
        <f>I28+Q28+R28+S28</f>
        <v>10997914</v>
      </c>
      <c r="I28" s="301">
        <f>J28+N28+O28+P28</f>
        <v>10431331</v>
      </c>
      <c r="J28" s="301">
        <f>K28+L28+M28</f>
        <v>595740</v>
      </c>
      <c r="K28" s="300">
        <v>486115</v>
      </c>
      <c r="L28" s="300">
        <v>109625</v>
      </c>
      <c r="M28" s="300"/>
      <c r="N28" s="300">
        <v>9835591</v>
      </c>
      <c r="O28" s="300"/>
      <c r="P28" s="300"/>
      <c r="Q28" s="300">
        <v>566583</v>
      </c>
      <c r="R28" s="300"/>
      <c r="S28" s="300"/>
      <c r="T28" s="300">
        <f>N28+O28+P28+Q28+R28+S28</f>
        <v>10402174</v>
      </c>
      <c r="U28" s="326">
        <f t="shared" si="2"/>
        <v>5.7110641010241165</v>
      </c>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1:50" s="418" customFormat="1" ht="18.75" customHeight="1">
      <c r="A29" s="354">
        <v>16</v>
      </c>
      <c r="B29" s="364" t="s">
        <v>344</v>
      </c>
      <c r="C29" s="301">
        <f>D29+E29</f>
        <v>1803568</v>
      </c>
      <c r="D29" s="397">
        <v>1543762</v>
      </c>
      <c r="E29" s="300">
        <v>259806</v>
      </c>
      <c r="F29" s="300"/>
      <c r="G29" s="391"/>
      <c r="H29" s="301">
        <f>I29+Q29+R29+S29</f>
        <v>1803568</v>
      </c>
      <c r="I29" s="301">
        <f>J29+N29+O29+P29</f>
        <v>1206009</v>
      </c>
      <c r="J29" s="301">
        <f>K29+L29+M29</f>
        <v>130116</v>
      </c>
      <c r="K29" s="300">
        <v>130116</v>
      </c>
      <c r="L29" s="300"/>
      <c r="M29" s="300"/>
      <c r="N29" s="300">
        <v>1075893</v>
      </c>
      <c r="O29" s="300"/>
      <c r="P29" s="300"/>
      <c r="Q29" s="300">
        <v>597559</v>
      </c>
      <c r="R29" s="300"/>
      <c r="S29" s="300"/>
      <c r="T29" s="300">
        <f>N29+O29+P29+Q29+R29+S29</f>
        <v>1673452</v>
      </c>
      <c r="U29" s="326">
        <f>(J29/I29)*100</f>
        <v>10.788974211635237</v>
      </c>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1:50" s="418" customFormat="1" ht="18.75" customHeight="1">
      <c r="A30" s="354">
        <v>17</v>
      </c>
      <c r="B30" s="364" t="s">
        <v>345</v>
      </c>
      <c r="C30" s="301">
        <f>D30+E30</f>
        <v>7551060</v>
      </c>
      <c r="D30" s="397">
        <v>6696747</v>
      </c>
      <c r="E30" s="300">
        <v>854313</v>
      </c>
      <c r="F30" s="300"/>
      <c r="G30" s="391"/>
      <c r="H30" s="301">
        <f>I30+Q30+R30+S30</f>
        <v>7551060</v>
      </c>
      <c r="I30" s="301">
        <f>J30+N30+O30+P30</f>
        <v>6899324</v>
      </c>
      <c r="J30" s="301">
        <f>K30+L30+M30</f>
        <v>513414</v>
      </c>
      <c r="K30" s="300">
        <v>484094</v>
      </c>
      <c r="L30" s="300">
        <v>29320</v>
      </c>
      <c r="M30" s="300"/>
      <c r="N30" s="300">
        <v>6385910</v>
      </c>
      <c r="O30" s="300"/>
      <c r="P30" s="300"/>
      <c r="Q30" s="300">
        <v>651436</v>
      </c>
      <c r="R30" s="300"/>
      <c r="S30" s="300">
        <v>300</v>
      </c>
      <c r="T30" s="300">
        <f>N30+O30+P30+Q30+R30+S30</f>
        <v>7037646</v>
      </c>
      <c r="U30" s="326">
        <f>(J30/I30)*100</f>
        <v>7.441511661142454</v>
      </c>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1:50" s="418" customFormat="1" ht="18.75" customHeight="1">
      <c r="A31" s="354">
        <v>18</v>
      </c>
      <c r="B31" s="364" t="s">
        <v>346</v>
      </c>
      <c r="C31" s="301">
        <f>D31+E31</f>
        <v>5729174</v>
      </c>
      <c r="D31" s="397">
        <v>3823023</v>
      </c>
      <c r="E31" s="300">
        <v>1906151</v>
      </c>
      <c r="F31" s="300">
        <v>14000</v>
      </c>
      <c r="G31" s="391"/>
      <c r="H31" s="301">
        <f>I31+Q31+R31+S31</f>
        <v>5715174</v>
      </c>
      <c r="I31" s="301">
        <f>J31+N31+O31+P31</f>
        <v>4892229</v>
      </c>
      <c r="J31" s="301">
        <f>K31+L31+M31</f>
        <v>1032015</v>
      </c>
      <c r="K31" s="300">
        <v>122225</v>
      </c>
      <c r="L31" s="300">
        <v>909790</v>
      </c>
      <c r="M31" s="300"/>
      <c r="N31" s="300">
        <v>3860214</v>
      </c>
      <c r="O31" s="300"/>
      <c r="P31" s="300"/>
      <c r="Q31" s="300">
        <v>822945</v>
      </c>
      <c r="R31" s="300"/>
      <c r="S31" s="300"/>
      <c r="T31" s="300">
        <f>N31+O31+P31+Q31+R31+S31</f>
        <v>4683159</v>
      </c>
      <c r="U31" s="326">
        <f t="shared" si="2"/>
        <v>21.09498553726737</v>
      </c>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1:50" s="418" customFormat="1" ht="18.75" customHeight="1">
      <c r="A32" s="351" t="s">
        <v>19</v>
      </c>
      <c r="B32" s="327" t="s">
        <v>347</v>
      </c>
      <c r="C32" s="352">
        <f>SUM(C33:C35)</f>
        <v>26985118</v>
      </c>
      <c r="D32" s="363">
        <f>SUM(D33:D35)</f>
        <v>25984603</v>
      </c>
      <c r="E32" s="352">
        <f>SUM(E33:E35)</f>
        <v>1000515</v>
      </c>
      <c r="F32" s="352">
        <f>SUM(F33:F35)</f>
        <v>0</v>
      </c>
      <c r="G32" s="352">
        <f>SUM(G33:G35)</f>
        <v>0</v>
      </c>
      <c r="H32" s="352">
        <f aca="true" t="shared" si="16" ref="H32:T32">SUM(H33:H35)</f>
        <v>26985118</v>
      </c>
      <c r="I32" s="352">
        <f t="shared" si="16"/>
        <v>13166161</v>
      </c>
      <c r="J32" s="352">
        <f t="shared" si="16"/>
        <v>5467063</v>
      </c>
      <c r="K32" s="352">
        <f t="shared" si="16"/>
        <v>3437546</v>
      </c>
      <c r="L32" s="352">
        <f t="shared" si="16"/>
        <v>2029517</v>
      </c>
      <c r="M32" s="352">
        <f t="shared" si="16"/>
        <v>0</v>
      </c>
      <c r="N32" s="352">
        <f t="shared" si="16"/>
        <v>7699098</v>
      </c>
      <c r="O32" s="352">
        <f t="shared" si="16"/>
        <v>0</v>
      </c>
      <c r="P32" s="352">
        <f t="shared" si="16"/>
        <v>0</v>
      </c>
      <c r="Q32" s="352">
        <f t="shared" si="16"/>
        <v>13605407</v>
      </c>
      <c r="R32" s="352">
        <f t="shared" si="16"/>
        <v>148050</v>
      </c>
      <c r="S32" s="352">
        <f t="shared" si="16"/>
        <v>65500</v>
      </c>
      <c r="T32" s="352">
        <f t="shared" si="16"/>
        <v>21518055</v>
      </c>
      <c r="U32" s="353">
        <f t="shared" si="2"/>
        <v>41.523592184540355</v>
      </c>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1:50" s="426" customFormat="1" ht="12.75">
      <c r="A33" s="354">
        <v>19</v>
      </c>
      <c r="B33" s="365" t="s">
        <v>348</v>
      </c>
      <c r="C33" s="301">
        <f>D33+E33</f>
        <v>8082093</v>
      </c>
      <c r="D33" s="466">
        <v>7818189</v>
      </c>
      <c r="E33" s="330">
        <v>263904</v>
      </c>
      <c r="F33" s="330"/>
      <c r="G33" s="330"/>
      <c r="H33" s="329">
        <f>I33+Q33+R33+S33</f>
        <v>8082093</v>
      </c>
      <c r="I33" s="329">
        <f>J33+N33+O33+P33</f>
        <v>3772020</v>
      </c>
      <c r="J33" s="329">
        <f>K33+L33+M33</f>
        <v>2941469</v>
      </c>
      <c r="K33" s="330">
        <v>2795735</v>
      </c>
      <c r="L33" s="330">
        <v>145734</v>
      </c>
      <c r="M33" s="330"/>
      <c r="N33" s="330">
        <v>830551</v>
      </c>
      <c r="O33" s="330"/>
      <c r="P33" s="330"/>
      <c r="Q33" s="330">
        <v>4244573</v>
      </c>
      <c r="R33" s="330"/>
      <c r="S33" s="330">
        <v>65500</v>
      </c>
      <c r="T33" s="300">
        <f>N33+O33+P33+Q33+R33+S33</f>
        <v>5140624</v>
      </c>
      <c r="U33" s="326">
        <f t="shared" si="2"/>
        <v>77.98126733156239</v>
      </c>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1:50" s="418" customFormat="1" ht="18.75" customHeight="1">
      <c r="A34" s="354">
        <v>20</v>
      </c>
      <c r="B34" s="365" t="s">
        <v>420</v>
      </c>
      <c r="C34" s="301">
        <f>D34+E34</f>
        <v>9891406</v>
      </c>
      <c r="D34" s="456">
        <v>9460025</v>
      </c>
      <c r="E34" s="330">
        <v>431381</v>
      </c>
      <c r="F34" s="330"/>
      <c r="G34" s="330"/>
      <c r="H34" s="329">
        <f>I34+Q34+R34+S34</f>
        <v>9891406</v>
      </c>
      <c r="I34" s="329">
        <f>J34+N34+O34+P34</f>
        <v>6400971</v>
      </c>
      <c r="J34" s="329">
        <f>K34+L34+M34</f>
        <v>2238321</v>
      </c>
      <c r="K34" s="330">
        <v>354538</v>
      </c>
      <c r="L34" s="330">
        <v>1883783</v>
      </c>
      <c r="M34" s="330"/>
      <c r="N34" s="330">
        <v>4162650</v>
      </c>
      <c r="O34" s="330"/>
      <c r="P34" s="330"/>
      <c r="Q34" s="330">
        <v>3342385</v>
      </c>
      <c r="R34" s="330">
        <v>148050</v>
      </c>
      <c r="S34" s="330"/>
      <c r="T34" s="300">
        <f>N34+O34+P34+Q34+R34+S34</f>
        <v>7653085</v>
      </c>
      <c r="U34" s="326">
        <f>(J34/I34)*100</f>
        <v>34.96846025392085</v>
      </c>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1:50" s="418" customFormat="1" ht="18.75" customHeight="1">
      <c r="A35" s="354">
        <v>21</v>
      </c>
      <c r="B35" s="365" t="s">
        <v>419</v>
      </c>
      <c r="C35" s="301">
        <f>D35+E35</f>
        <v>9011619</v>
      </c>
      <c r="D35" s="456">
        <v>8706389</v>
      </c>
      <c r="E35" s="330">
        <v>305230</v>
      </c>
      <c r="F35" s="330"/>
      <c r="G35" s="330"/>
      <c r="H35" s="329">
        <f>I35+Q35+R35+S35</f>
        <v>9011619</v>
      </c>
      <c r="I35" s="329">
        <f>J35+N35+O35+P35</f>
        <v>2993170</v>
      </c>
      <c r="J35" s="329">
        <f>K35+L35+M35</f>
        <v>287273</v>
      </c>
      <c r="K35" s="330">
        <v>287273</v>
      </c>
      <c r="L35" s="330"/>
      <c r="M35" s="330"/>
      <c r="N35" s="330">
        <v>2705897</v>
      </c>
      <c r="O35" s="330"/>
      <c r="P35" s="330"/>
      <c r="Q35" s="330">
        <v>6018449</v>
      </c>
      <c r="R35" s="330"/>
      <c r="S35" s="330"/>
      <c r="T35" s="300">
        <f>N35+O35+P35+Q35+R35+S35</f>
        <v>8724346</v>
      </c>
      <c r="U35" s="326">
        <f t="shared" si="2"/>
        <v>9.597617241920773</v>
      </c>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1:50" s="418" customFormat="1" ht="18.75" customHeight="1">
      <c r="A36" s="351" t="s">
        <v>22</v>
      </c>
      <c r="B36" s="327" t="s">
        <v>350</v>
      </c>
      <c r="C36" s="352">
        <f>SUM(C37:C42)</f>
        <v>14674673</v>
      </c>
      <c r="D36" s="352">
        <f>SUM(D37:D42)</f>
        <v>10160270</v>
      </c>
      <c r="E36" s="352">
        <f aca="true" t="shared" si="17" ref="E36:T36">SUM(E37:E42)</f>
        <v>4514403</v>
      </c>
      <c r="F36" s="352">
        <f t="shared" si="17"/>
        <v>136769</v>
      </c>
      <c r="G36" s="352">
        <f t="shared" si="17"/>
        <v>0</v>
      </c>
      <c r="H36" s="352">
        <f t="shared" si="17"/>
        <v>14537904</v>
      </c>
      <c r="I36" s="352">
        <f t="shared" si="17"/>
        <v>12026535</v>
      </c>
      <c r="J36" s="352">
        <f t="shared" si="17"/>
        <v>4102875</v>
      </c>
      <c r="K36" s="352">
        <f t="shared" si="17"/>
        <v>2562093</v>
      </c>
      <c r="L36" s="352">
        <f t="shared" si="17"/>
        <v>1494019</v>
      </c>
      <c r="M36" s="352">
        <f t="shared" si="17"/>
        <v>46763</v>
      </c>
      <c r="N36" s="352">
        <f t="shared" si="17"/>
        <v>7923660</v>
      </c>
      <c r="O36" s="352">
        <f t="shared" si="17"/>
        <v>0</v>
      </c>
      <c r="P36" s="352">
        <f t="shared" si="17"/>
        <v>0</v>
      </c>
      <c r="Q36" s="352">
        <f t="shared" si="17"/>
        <v>2361200</v>
      </c>
      <c r="R36" s="352">
        <f t="shared" si="17"/>
        <v>0</v>
      </c>
      <c r="S36" s="352">
        <f t="shared" si="17"/>
        <v>150169</v>
      </c>
      <c r="T36" s="352">
        <f t="shared" si="17"/>
        <v>10435029</v>
      </c>
      <c r="U36" s="353">
        <f t="shared" si="2"/>
        <v>34.11518779099716</v>
      </c>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1:50" s="426" customFormat="1" ht="12.75">
      <c r="A37" s="354">
        <v>22</v>
      </c>
      <c r="B37" s="324" t="s">
        <v>355</v>
      </c>
      <c r="C37" s="301">
        <f aca="true" t="shared" si="18" ref="C37:C42">D37+E37</f>
        <v>120200</v>
      </c>
      <c r="D37" s="455">
        <v>0</v>
      </c>
      <c r="E37" s="331">
        <v>120200</v>
      </c>
      <c r="F37" s="331">
        <v>120000</v>
      </c>
      <c r="G37" s="331"/>
      <c r="H37" s="329">
        <f aca="true" t="shared" si="19" ref="H37:H42">I37+Q37+R37+S37</f>
        <v>200</v>
      </c>
      <c r="I37" s="329">
        <f aca="true" t="shared" si="20" ref="I37:I42">J37+N37+O37+P37</f>
        <v>200</v>
      </c>
      <c r="J37" s="329">
        <f aca="true" t="shared" si="21" ref="J37:J42">K37+L37+M37</f>
        <v>200</v>
      </c>
      <c r="K37" s="331">
        <v>200</v>
      </c>
      <c r="L37" s="331"/>
      <c r="M37" s="331"/>
      <c r="N37" s="331"/>
      <c r="O37" s="331"/>
      <c r="P37" s="331"/>
      <c r="Q37" s="331"/>
      <c r="R37" s="331"/>
      <c r="S37" s="331"/>
      <c r="T37" s="300">
        <f aca="true" t="shared" si="22" ref="T37:T42">N37+O37+P37+Q37+R37+S37</f>
        <v>0</v>
      </c>
      <c r="U37" s="326">
        <f>(J37/I37)*100</f>
        <v>100</v>
      </c>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1:50" s="418" customFormat="1" ht="18.75" customHeight="1">
      <c r="A38" s="354">
        <v>23</v>
      </c>
      <c r="B38" s="324" t="s">
        <v>351</v>
      </c>
      <c r="C38" s="301">
        <f t="shared" si="18"/>
        <v>6587733</v>
      </c>
      <c r="D38" s="455">
        <v>4801146</v>
      </c>
      <c r="E38" s="331">
        <v>1786587</v>
      </c>
      <c r="F38" s="331">
        <v>200</v>
      </c>
      <c r="G38" s="331"/>
      <c r="H38" s="329">
        <f t="shared" si="19"/>
        <v>6587533</v>
      </c>
      <c r="I38" s="329">
        <f t="shared" si="20"/>
        <v>5483284</v>
      </c>
      <c r="J38" s="329">
        <f t="shared" si="21"/>
        <v>334180</v>
      </c>
      <c r="K38" s="331">
        <v>311917</v>
      </c>
      <c r="L38" s="331"/>
      <c r="M38" s="331">
        <v>22263</v>
      </c>
      <c r="N38" s="331">
        <v>5149104</v>
      </c>
      <c r="O38" s="331"/>
      <c r="P38" s="331"/>
      <c r="Q38" s="331">
        <v>1104249</v>
      </c>
      <c r="R38" s="331"/>
      <c r="S38" s="331"/>
      <c r="T38" s="300">
        <f t="shared" si="22"/>
        <v>6253353</v>
      </c>
      <c r="U38" s="326">
        <f t="shared" si="2"/>
        <v>6.094522917288253</v>
      </c>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1:50" s="418" customFormat="1" ht="18.75" customHeight="1">
      <c r="A39" s="354">
        <v>24</v>
      </c>
      <c r="B39" s="324" t="s">
        <v>353</v>
      </c>
      <c r="C39" s="301">
        <f t="shared" si="18"/>
        <v>2898626</v>
      </c>
      <c r="D39" s="455">
        <v>1405816</v>
      </c>
      <c r="E39" s="331">
        <v>1492810</v>
      </c>
      <c r="F39" s="331">
        <v>16569</v>
      </c>
      <c r="G39" s="331"/>
      <c r="H39" s="329">
        <f t="shared" si="19"/>
        <v>2882057</v>
      </c>
      <c r="I39" s="329">
        <f t="shared" si="20"/>
        <v>2290203</v>
      </c>
      <c r="J39" s="329">
        <f t="shared" si="21"/>
        <v>1138848</v>
      </c>
      <c r="K39" s="331">
        <v>1105757</v>
      </c>
      <c r="L39" s="331">
        <v>28091</v>
      </c>
      <c r="M39" s="331">
        <v>5000</v>
      </c>
      <c r="N39" s="331">
        <v>1151355</v>
      </c>
      <c r="O39" s="331"/>
      <c r="P39" s="331"/>
      <c r="Q39" s="331">
        <v>591854</v>
      </c>
      <c r="R39" s="331"/>
      <c r="S39" s="331"/>
      <c r="T39" s="300">
        <f t="shared" si="22"/>
        <v>1743209</v>
      </c>
      <c r="U39" s="326">
        <f>(J39/I39)*100</f>
        <v>49.726945602638715</v>
      </c>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1:50" s="418" customFormat="1" ht="18.75" customHeight="1">
      <c r="A40" s="354">
        <v>25</v>
      </c>
      <c r="B40" s="324" t="s">
        <v>356</v>
      </c>
      <c r="C40" s="301">
        <f t="shared" si="18"/>
        <v>1500734</v>
      </c>
      <c r="D40" s="455">
        <v>1393172</v>
      </c>
      <c r="E40" s="331">
        <v>107562</v>
      </c>
      <c r="F40" s="331"/>
      <c r="G40" s="331"/>
      <c r="H40" s="329">
        <f t="shared" si="19"/>
        <v>1500734</v>
      </c>
      <c r="I40" s="329">
        <f t="shared" si="20"/>
        <v>1232241</v>
      </c>
      <c r="J40" s="329">
        <f t="shared" si="21"/>
        <v>362661</v>
      </c>
      <c r="K40" s="331">
        <v>282077</v>
      </c>
      <c r="L40" s="331">
        <v>80584</v>
      </c>
      <c r="M40" s="331"/>
      <c r="N40" s="331">
        <v>869580</v>
      </c>
      <c r="O40" s="331"/>
      <c r="P40" s="331"/>
      <c r="Q40" s="331">
        <v>118324</v>
      </c>
      <c r="R40" s="331"/>
      <c r="S40" s="331">
        <v>150169</v>
      </c>
      <c r="T40" s="300">
        <f t="shared" si="22"/>
        <v>1138073</v>
      </c>
      <c r="U40" s="326">
        <f>(J40/I40)*100</f>
        <v>29.431012277630757</v>
      </c>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1:50" s="418" customFormat="1" ht="18.75" customHeight="1">
      <c r="A41" s="354">
        <v>26</v>
      </c>
      <c r="B41" s="324" t="s">
        <v>357</v>
      </c>
      <c r="C41" s="301">
        <f t="shared" si="18"/>
        <v>133129</v>
      </c>
      <c r="D41" s="455"/>
      <c r="E41" s="331">
        <v>133129</v>
      </c>
      <c r="F41" s="331"/>
      <c r="G41" s="331"/>
      <c r="H41" s="329">
        <f t="shared" si="19"/>
        <v>133129</v>
      </c>
      <c r="I41" s="329">
        <f t="shared" si="20"/>
        <v>133129</v>
      </c>
      <c r="J41" s="329">
        <f t="shared" si="21"/>
        <v>67073</v>
      </c>
      <c r="K41" s="331">
        <v>67073</v>
      </c>
      <c r="L41" s="331"/>
      <c r="M41" s="331"/>
      <c r="N41" s="331">
        <v>66056</v>
      </c>
      <c r="O41" s="331"/>
      <c r="P41" s="331"/>
      <c r="Q41" s="331"/>
      <c r="R41" s="331"/>
      <c r="S41" s="331"/>
      <c r="T41" s="300">
        <f t="shared" si="22"/>
        <v>66056</v>
      </c>
      <c r="U41" s="326">
        <f>(J41/I41)*100</f>
        <v>50.38196035424287</v>
      </c>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1:50" s="418" customFormat="1" ht="18.75" customHeight="1">
      <c r="A42" s="354">
        <v>27</v>
      </c>
      <c r="B42" s="324" t="s">
        <v>421</v>
      </c>
      <c r="C42" s="301">
        <f t="shared" si="18"/>
        <v>3434251</v>
      </c>
      <c r="D42" s="455">
        <v>2560136</v>
      </c>
      <c r="E42" s="331">
        <v>874115</v>
      </c>
      <c r="F42" s="331"/>
      <c r="G42" s="331"/>
      <c r="H42" s="329">
        <f t="shared" si="19"/>
        <v>3434251</v>
      </c>
      <c r="I42" s="329">
        <f t="shared" si="20"/>
        <v>2887478</v>
      </c>
      <c r="J42" s="329">
        <f t="shared" si="21"/>
        <v>2199913</v>
      </c>
      <c r="K42" s="331">
        <v>795069</v>
      </c>
      <c r="L42" s="331">
        <v>1385344</v>
      </c>
      <c r="M42" s="331">
        <v>19500</v>
      </c>
      <c r="N42" s="331">
        <v>687565</v>
      </c>
      <c r="O42" s="331"/>
      <c r="P42" s="331"/>
      <c r="Q42" s="331">
        <v>546773</v>
      </c>
      <c r="R42" s="331"/>
      <c r="S42" s="331"/>
      <c r="T42" s="300">
        <f t="shared" si="22"/>
        <v>1234338</v>
      </c>
      <c r="U42" s="326">
        <f t="shared" si="2"/>
        <v>76.18804368379604</v>
      </c>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1:50" s="418" customFormat="1" ht="18.75" customHeight="1">
      <c r="A43" s="351" t="s">
        <v>23</v>
      </c>
      <c r="B43" s="327" t="s">
        <v>354</v>
      </c>
      <c r="C43" s="352">
        <f>SUM(C44:C45)</f>
        <v>15327649</v>
      </c>
      <c r="D43" s="363">
        <f>SUM(D44:D45)</f>
        <v>14733191</v>
      </c>
      <c r="E43" s="352">
        <f>SUM(E44:E45)</f>
        <v>594458</v>
      </c>
      <c r="F43" s="352">
        <f>SUM(F44:F45)</f>
        <v>1200</v>
      </c>
      <c r="G43" s="352"/>
      <c r="H43" s="352">
        <f aca="true" t="shared" si="23" ref="H43:T43">SUM(H44:H45)</f>
        <v>15326449</v>
      </c>
      <c r="I43" s="352">
        <f t="shared" si="23"/>
        <v>6805180</v>
      </c>
      <c r="J43" s="352">
        <f t="shared" si="23"/>
        <v>508144</v>
      </c>
      <c r="K43" s="352">
        <f t="shared" si="23"/>
        <v>504488</v>
      </c>
      <c r="L43" s="352">
        <f t="shared" si="23"/>
        <v>0</v>
      </c>
      <c r="M43" s="352">
        <f t="shared" si="23"/>
        <v>3656</v>
      </c>
      <c r="N43" s="352">
        <f t="shared" si="23"/>
        <v>6297036</v>
      </c>
      <c r="O43" s="352">
        <f t="shared" si="23"/>
        <v>0</v>
      </c>
      <c r="P43" s="352">
        <f t="shared" si="23"/>
        <v>0</v>
      </c>
      <c r="Q43" s="352">
        <f t="shared" si="23"/>
        <v>8521269</v>
      </c>
      <c r="R43" s="352">
        <f t="shared" si="23"/>
        <v>0</v>
      </c>
      <c r="S43" s="352">
        <f t="shared" si="23"/>
        <v>0</v>
      </c>
      <c r="T43" s="352">
        <f t="shared" si="23"/>
        <v>14818305</v>
      </c>
      <c r="U43" s="353">
        <f t="shared" si="2"/>
        <v>7.467017771756221</v>
      </c>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row>
    <row r="44" spans="1:50" s="426" customFormat="1" ht="12.75">
      <c r="A44" s="354">
        <v>28</v>
      </c>
      <c r="B44" s="366" t="s">
        <v>352</v>
      </c>
      <c r="C44" s="301">
        <f>D44+E44</f>
        <v>44665</v>
      </c>
      <c r="D44" s="397">
        <v>0</v>
      </c>
      <c r="E44" s="435">
        <v>44665</v>
      </c>
      <c r="F44" s="435">
        <v>0</v>
      </c>
      <c r="G44" s="367"/>
      <c r="H44" s="301">
        <f>I44+Q44+R44+S44</f>
        <v>44665</v>
      </c>
      <c r="I44" s="301">
        <f>J44+N44+O44+P44</f>
        <v>44665</v>
      </c>
      <c r="J44" s="301">
        <f>K44+L44+M44</f>
        <v>44665</v>
      </c>
      <c r="K44" s="435">
        <v>44665</v>
      </c>
      <c r="L44" s="435"/>
      <c r="M44" s="435"/>
      <c r="N44" s="435"/>
      <c r="O44" s="435"/>
      <c r="P44" s="435"/>
      <c r="Q44" s="435"/>
      <c r="R44" s="435"/>
      <c r="S44" s="435"/>
      <c r="T44" s="300">
        <f>N44+O44+P44+Q44+R44+S44</f>
        <v>0</v>
      </c>
      <c r="U44" s="326">
        <f t="shared" si="2"/>
        <v>100</v>
      </c>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row>
    <row r="45" spans="1:50" s="418" customFormat="1" ht="18.75" customHeight="1">
      <c r="A45" s="354">
        <v>29</v>
      </c>
      <c r="B45" s="364" t="s">
        <v>361</v>
      </c>
      <c r="C45" s="301">
        <f>D45+E45</f>
        <v>15282984</v>
      </c>
      <c r="D45" s="397">
        <v>14733191</v>
      </c>
      <c r="E45" s="435">
        <v>549793</v>
      </c>
      <c r="F45" s="435">
        <v>1200</v>
      </c>
      <c r="G45" s="367"/>
      <c r="H45" s="301">
        <f>I45+Q45+R45+S45</f>
        <v>15281784</v>
      </c>
      <c r="I45" s="301">
        <f>J45+N45+O45+P45</f>
        <v>6760515</v>
      </c>
      <c r="J45" s="301">
        <f>K45+L45+M45</f>
        <v>463479</v>
      </c>
      <c r="K45" s="435">
        <v>459823</v>
      </c>
      <c r="L45" s="435">
        <v>0</v>
      </c>
      <c r="M45" s="435">
        <v>3656</v>
      </c>
      <c r="N45" s="435">
        <v>6297036</v>
      </c>
      <c r="O45" s="435"/>
      <c r="P45" s="435"/>
      <c r="Q45" s="435">
        <v>8521269</v>
      </c>
      <c r="R45" s="435"/>
      <c r="S45" s="435"/>
      <c r="T45" s="300">
        <f>N45+O45+P45+Q45+R45+S45</f>
        <v>14818305</v>
      </c>
      <c r="U45" s="326">
        <f t="shared" si="2"/>
        <v>6.8556759359309165</v>
      </c>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row>
    <row r="46" spans="1:50" s="418" customFormat="1" ht="18.75" customHeight="1">
      <c r="A46" s="351" t="s">
        <v>24</v>
      </c>
      <c r="B46" s="327" t="s">
        <v>358</v>
      </c>
      <c r="C46" s="352">
        <f>SUM(C47:C50)</f>
        <v>8504884</v>
      </c>
      <c r="D46" s="363">
        <f aca="true" t="shared" si="24" ref="D46:T46">SUM(D47:D50)</f>
        <v>5047084</v>
      </c>
      <c r="E46" s="352">
        <f t="shared" si="24"/>
        <v>3457800</v>
      </c>
      <c r="F46" s="352">
        <f t="shared" si="24"/>
        <v>5889</v>
      </c>
      <c r="G46" s="352">
        <f t="shared" si="24"/>
        <v>0</v>
      </c>
      <c r="H46" s="352">
        <f t="shared" si="24"/>
        <v>8498995</v>
      </c>
      <c r="I46" s="352">
        <f t="shared" si="24"/>
        <v>6130194</v>
      </c>
      <c r="J46" s="352">
        <f t="shared" si="24"/>
        <v>1027776</v>
      </c>
      <c r="K46" s="352">
        <f t="shared" si="24"/>
        <v>978791</v>
      </c>
      <c r="L46" s="352">
        <f t="shared" si="24"/>
        <v>35720</v>
      </c>
      <c r="M46" s="352">
        <f t="shared" si="24"/>
        <v>13265</v>
      </c>
      <c r="N46" s="352">
        <f t="shared" si="24"/>
        <v>5102418</v>
      </c>
      <c r="O46" s="352">
        <f t="shared" si="24"/>
        <v>0</v>
      </c>
      <c r="P46" s="352">
        <f t="shared" si="24"/>
        <v>0</v>
      </c>
      <c r="Q46" s="352">
        <f t="shared" si="24"/>
        <v>2368801</v>
      </c>
      <c r="R46" s="352">
        <f t="shared" si="24"/>
        <v>0</v>
      </c>
      <c r="S46" s="352">
        <f t="shared" si="24"/>
        <v>0</v>
      </c>
      <c r="T46" s="352">
        <f t="shared" si="24"/>
        <v>7471219</v>
      </c>
      <c r="U46" s="353">
        <f t="shared" si="2"/>
        <v>16.765798929038787</v>
      </c>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row>
    <row r="47" spans="1:50" s="426" customFormat="1" ht="12.75">
      <c r="A47" s="368" t="s">
        <v>440</v>
      </c>
      <c r="B47" s="320" t="s">
        <v>437</v>
      </c>
      <c r="C47" s="301">
        <f>D47+E47</f>
        <v>2686400</v>
      </c>
      <c r="D47" s="398">
        <v>1993130</v>
      </c>
      <c r="E47" s="399">
        <v>693270</v>
      </c>
      <c r="F47" s="399"/>
      <c r="G47" s="300"/>
      <c r="H47" s="301">
        <f>I47+Q47+R47+S47</f>
        <v>2686400</v>
      </c>
      <c r="I47" s="301">
        <f>J47+N47+O47+P47</f>
        <v>2244255</v>
      </c>
      <c r="J47" s="301">
        <f>K47+L47+M47</f>
        <v>464203</v>
      </c>
      <c r="K47" s="399">
        <v>461338</v>
      </c>
      <c r="L47" s="399"/>
      <c r="M47" s="399">
        <v>2865</v>
      </c>
      <c r="N47" s="399">
        <v>1780052</v>
      </c>
      <c r="O47" s="399"/>
      <c r="P47" s="399"/>
      <c r="Q47" s="399">
        <v>442145</v>
      </c>
      <c r="R47" s="399"/>
      <c r="S47" s="399"/>
      <c r="T47" s="300">
        <f>N47+O47+P47+Q47+R47+S47</f>
        <v>2222197</v>
      </c>
      <c r="U47" s="326">
        <f t="shared" si="2"/>
        <v>20.684057738536843</v>
      </c>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row>
    <row r="48" spans="1:50" s="418" customFormat="1" ht="18.75" customHeight="1">
      <c r="A48" s="368" t="s">
        <v>435</v>
      </c>
      <c r="B48" s="320" t="s">
        <v>365</v>
      </c>
      <c r="C48" s="301">
        <f>D48+E48</f>
        <v>549037</v>
      </c>
      <c r="D48" s="398">
        <v>230270</v>
      </c>
      <c r="E48" s="399">
        <v>318767</v>
      </c>
      <c r="F48" s="399"/>
      <c r="G48" s="300"/>
      <c r="H48" s="301">
        <f>I48+Q48+R48+S48</f>
        <v>549037</v>
      </c>
      <c r="I48" s="301">
        <f>J48+N48+O48+P48</f>
        <v>549037</v>
      </c>
      <c r="J48" s="301">
        <f>K48+L48+M48</f>
        <v>106287</v>
      </c>
      <c r="K48" s="399">
        <v>92287</v>
      </c>
      <c r="L48" s="399">
        <v>14000</v>
      </c>
      <c r="M48" s="399"/>
      <c r="N48" s="399">
        <v>442750</v>
      </c>
      <c r="O48" s="399"/>
      <c r="P48" s="399"/>
      <c r="Q48" s="399"/>
      <c r="R48" s="399"/>
      <c r="S48" s="399"/>
      <c r="T48" s="300">
        <f>N48+O48+P48+Q48+R48+S48</f>
        <v>442750</v>
      </c>
      <c r="U48" s="326">
        <f>(J48/I48)*100</f>
        <v>19.35880459786863</v>
      </c>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row>
    <row r="49" spans="1:50" s="418" customFormat="1" ht="18.75" customHeight="1">
      <c r="A49" s="368" t="s">
        <v>360</v>
      </c>
      <c r="B49" s="320" t="s">
        <v>359</v>
      </c>
      <c r="C49" s="301">
        <f>D49+E49</f>
        <v>1684926</v>
      </c>
      <c r="D49" s="398">
        <v>1282939</v>
      </c>
      <c r="E49" s="399">
        <v>401987</v>
      </c>
      <c r="F49" s="399">
        <v>5889</v>
      </c>
      <c r="G49" s="300"/>
      <c r="H49" s="301">
        <f>I49+Q49+R49+S49</f>
        <v>1679037</v>
      </c>
      <c r="I49" s="301">
        <f>J49+N49+O49+P49</f>
        <v>923811</v>
      </c>
      <c r="J49" s="301">
        <f>K49+L49+M49</f>
        <v>298401</v>
      </c>
      <c r="K49" s="399">
        <v>267781</v>
      </c>
      <c r="L49" s="399">
        <v>20220</v>
      </c>
      <c r="M49" s="399">
        <v>10400</v>
      </c>
      <c r="N49" s="399">
        <v>625410</v>
      </c>
      <c r="O49" s="399"/>
      <c r="P49" s="399"/>
      <c r="Q49" s="399">
        <v>755226</v>
      </c>
      <c r="R49" s="399"/>
      <c r="S49" s="399"/>
      <c r="T49" s="300">
        <f>N49+O49+P49+Q49+R49+S49</f>
        <v>1380636</v>
      </c>
      <c r="U49" s="326">
        <f>(J49/I49)*100</f>
        <v>32.301087560117814</v>
      </c>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row>
    <row r="50" spans="1:50" s="418" customFormat="1" ht="18.75" customHeight="1">
      <c r="A50" s="368" t="s">
        <v>363</v>
      </c>
      <c r="B50" s="320" t="s">
        <v>438</v>
      </c>
      <c r="C50" s="301">
        <f>D50+E50</f>
        <v>3584521</v>
      </c>
      <c r="D50" s="398">
        <v>1540745</v>
      </c>
      <c r="E50" s="399">
        <v>2043776</v>
      </c>
      <c r="F50" s="399"/>
      <c r="G50" s="300"/>
      <c r="H50" s="301">
        <f>I50+Q50+R50+S50</f>
        <v>3584521</v>
      </c>
      <c r="I50" s="301">
        <f>J50+N50+O50+P50</f>
        <v>2413091</v>
      </c>
      <c r="J50" s="301">
        <f>K50+L50+M50</f>
        <v>158885</v>
      </c>
      <c r="K50" s="399">
        <v>157385</v>
      </c>
      <c r="L50" s="399">
        <v>1500</v>
      </c>
      <c r="M50" s="399"/>
      <c r="N50" s="399">
        <v>2254206</v>
      </c>
      <c r="O50" s="399"/>
      <c r="P50" s="399"/>
      <c r="Q50" s="399">
        <v>1171430</v>
      </c>
      <c r="R50" s="399"/>
      <c r="S50" s="399"/>
      <c r="T50" s="300">
        <f>N50+O50+P50+Q50+R50+S50</f>
        <v>3425636</v>
      </c>
      <c r="U50" s="326">
        <f t="shared" si="2"/>
        <v>6.584293754359035</v>
      </c>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row>
    <row r="51" spans="1:50" s="418" customFormat="1" ht="18.75" customHeight="1">
      <c r="A51" s="369" t="s">
        <v>25</v>
      </c>
      <c r="B51" s="370" t="s">
        <v>362</v>
      </c>
      <c r="C51" s="352">
        <f>SUM(C52:C53)</f>
        <v>1540758</v>
      </c>
      <c r="D51" s="352">
        <f aca="true" t="shared" si="25" ref="D51:R51">SUM(D52:D53)</f>
        <v>1005604</v>
      </c>
      <c r="E51" s="352">
        <f t="shared" si="25"/>
        <v>535154</v>
      </c>
      <c r="F51" s="352">
        <f t="shared" si="25"/>
        <v>0</v>
      </c>
      <c r="G51" s="352">
        <f t="shared" si="25"/>
        <v>0</v>
      </c>
      <c r="H51" s="352">
        <f t="shared" si="25"/>
        <v>1540758</v>
      </c>
      <c r="I51" s="352">
        <f t="shared" si="25"/>
        <v>1298816</v>
      </c>
      <c r="J51" s="352">
        <f t="shared" si="25"/>
        <v>294576</v>
      </c>
      <c r="K51" s="352">
        <f t="shared" si="25"/>
        <v>262822</v>
      </c>
      <c r="L51" s="352">
        <f t="shared" si="25"/>
        <v>31754</v>
      </c>
      <c r="M51" s="352">
        <f t="shared" si="25"/>
        <v>0</v>
      </c>
      <c r="N51" s="352">
        <f t="shared" si="25"/>
        <v>1004240</v>
      </c>
      <c r="O51" s="352">
        <f t="shared" si="25"/>
        <v>0</v>
      </c>
      <c r="P51" s="352">
        <f t="shared" si="25"/>
        <v>0</v>
      </c>
      <c r="Q51" s="352">
        <f t="shared" si="25"/>
        <v>241942</v>
      </c>
      <c r="R51" s="352">
        <f t="shared" si="25"/>
        <v>0</v>
      </c>
      <c r="S51" s="352">
        <f>SUM(S52:S53)</f>
        <v>0</v>
      </c>
      <c r="T51" s="352">
        <f>SUM(T52:T53)</f>
        <v>1246182</v>
      </c>
      <c r="U51" s="353">
        <f t="shared" si="2"/>
        <v>22.68034887158766</v>
      </c>
      <c r="V51" s="416"/>
      <c r="W51" s="416"/>
      <c r="X51" s="416"/>
      <c r="Y51" s="416"/>
      <c r="Z51" s="416"/>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row>
    <row r="52" spans="1:50" s="469" customFormat="1" ht="25.5" customHeight="1">
      <c r="A52" s="364">
        <v>34</v>
      </c>
      <c r="B52" s="320" t="s">
        <v>439</v>
      </c>
      <c r="C52" s="301">
        <f>D52+E52</f>
        <v>580449</v>
      </c>
      <c r="D52" s="454">
        <v>255750</v>
      </c>
      <c r="E52" s="330">
        <v>324699</v>
      </c>
      <c r="F52" s="330"/>
      <c r="G52" s="300"/>
      <c r="H52" s="301">
        <f>I52+Q52+R52+S52</f>
        <v>580449</v>
      </c>
      <c r="I52" s="301">
        <f>J52+N52+O52+P52</f>
        <v>553495</v>
      </c>
      <c r="J52" s="301">
        <f>K52+L52+M52</f>
        <v>212753</v>
      </c>
      <c r="K52" s="330">
        <v>180999</v>
      </c>
      <c r="L52" s="330">
        <v>31754</v>
      </c>
      <c r="M52" s="330"/>
      <c r="N52" s="330">
        <v>340742</v>
      </c>
      <c r="O52" s="330"/>
      <c r="P52" s="330"/>
      <c r="Q52" s="330">
        <v>26954</v>
      </c>
      <c r="R52" s="330"/>
      <c r="S52" s="330"/>
      <c r="T52" s="300">
        <f>N52+O52+P52+Q52+R52+S52</f>
        <v>367696</v>
      </c>
      <c r="U52" s="400">
        <f t="shared" si="2"/>
        <v>38.4381069386354</v>
      </c>
      <c r="V52" s="417"/>
      <c r="W52" s="417"/>
      <c r="X52" s="417"/>
      <c r="Y52" s="417"/>
      <c r="Z52" s="417"/>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row>
    <row r="53" spans="1:50" s="470" customFormat="1" ht="18.75" customHeight="1">
      <c r="A53" s="364">
        <v>35</v>
      </c>
      <c r="B53" s="364" t="s">
        <v>343</v>
      </c>
      <c r="C53" s="301">
        <f>D53+E53</f>
        <v>960309</v>
      </c>
      <c r="D53" s="456">
        <v>749854</v>
      </c>
      <c r="E53" s="330">
        <v>210455</v>
      </c>
      <c r="F53" s="330"/>
      <c r="G53" s="300"/>
      <c r="H53" s="301">
        <f>I53+Q53+R53+S53</f>
        <v>960309</v>
      </c>
      <c r="I53" s="301">
        <f>J53+N53+O53+P53</f>
        <v>745321</v>
      </c>
      <c r="J53" s="301">
        <f>K53+L53+M53</f>
        <v>81823</v>
      </c>
      <c r="K53" s="330">
        <v>81823</v>
      </c>
      <c r="L53" s="330"/>
      <c r="M53" s="330"/>
      <c r="N53" s="330">
        <v>663498</v>
      </c>
      <c r="O53" s="330"/>
      <c r="P53" s="330"/>
      <c r="Q53" s="330">
        <v>214988</v>
      </c>
      <c r="R53" s="330"/>
      <c r="S53" s="330"/>
      <c r="T53" s="300">
        <f>N53+O53+P53+Q53+R53+S53</f>
        <v>878486</v>
      </c>
      <c r="U53" s="400">
        <f>(J53/I53)*100</f>
        <v>10.978222806012443</v>
      </c>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row>
    <row r="54" spans="1:50" s="470" customFormat="1" ht="18.75" customHeight="1">
      <c r="A54" s="351" t="s">
        <v>26</v>
      </c>
      <c r="B54" s="327" t="s">
        <v>366</v>
      </c>
      <c r="C54" s="352">
        <f aca="true" t="shared" si="26" ref="C54:T54">SUM(C55:C57)</f>
        <v>11645332</v>
      </c>
      <c r="D54" s="363">
        <f t="shared" si="26"/>
        <v>6399234</v>
      </c>
      <c r="E54" s="352">
        <f t="shared" si="26"/>
        <v>5246098</v>
      </c>
      <c r="F54" s="352">
        <f t="shared" si="26"/>
        <v>162200</v>
      </c>
      <c r="G54" s="352">
        <f t="shared" si="26"/>
        <v>409319</v>
      </c>
      <c r="H54" s="352">
        <f t="shared" si="26"/>
        <v>11073813</v>
      </c>
      <c r="I54" s="352">
        <f t="shared" si="26"/>
        <v>9832178</v>
      </c>
      <c r="J54" s="352">
        <f t="shared" si="26"/>
        <v>1508263</v>
      </c>
      <c r="K54" s="352">
        <f t="shared" si="26"/>
        <v>831433</v>
      </c>
      <c r="L54" s="352">
        <f t="shared" si="26"/>
        <v>673155</v>
      </c>
      <c r="M54" s="352">
        <f t="shared" si="26"/>
        <v>3675</v>
      </c>
      <c r="N54" s="352">
        <f t="shared" si="26"/>
        <v>8303915</v>
      </c>
      <c r="O54" s="352">
        <f t="shared" si="26"/>
        <v>0</v>
      </c>
      <c r="P54" s="352">
        <f t="shared" si="26"/>
        <v>20000</v>
      </c>
      <c r="Q54" s="352">
        <f t="shared" si="26"/>
        <v>1241635</v>
      </c>
      <c r="R54" s="352">
        <f t="shared" si="26"/>
        <v>0</v>
      </c>
      <c r="S54" s="352">
        <f t="shared" si="26"/>
        <v>0</v>
      </c>
      <c r="T54" s="352">
        <f t="shared" si="26"/>
        <v>9565550</v>
      </c>
      <c r="U54" s="353">
        <f t="shared" si="2"/>
        <v>15.340070124849245</v>
      </c>
      <c r="V54" s="413"/>
      <c r="W54" s="413"/>
      <c r="X54" s="413"/>
      <c r="Y54" s="413"/>
      <c r="Z54" s="413"/>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row>
    <row r="55" spans="1:50" s="426" customFormat="1" ht="12.75">
      <c r="A55" s="368" t="s">
        <v>369</v>
      </c>
      <c r="B55" s="364" t="s">
        <v>368</v>
      </c>
      <c r="C55" s="301">
        <f>D55+E55</f>
        <v>2228445</v>
      </c>
      <c r="D55" s="397">
        <v>539993</v>
      </c>
      <c r="E55" s="300">
        <v>1688452</v>
      </c>
      <c r="F55" s="300">
        <v>125800</v>
      </c>
      <c r="G55" s="300">
        <v>144941</v>
      </c>
      <c r="H55" s="301">
        <f>I55+Q55+R55+S55</f>
        <v>1957704</v>
      </c>
      <c r="I55" s="301">
        <f>J55+N55+O55+P55</f>
        <v>1852311</v>
      </c>
      <c r="J55" s="301">
        <f>K55+L55+M55</f>
        <v>215911</v>
      </c>
      <c r="K55" s="300">
        <v>215911</v>
      </c>
      <c r="L55" s="300"/>
      <c r="M55" s="300"/>
      <c r="N55" s="300">
        <v>1636400</v>
      </c>
      <c r="O55" s="300"/>
      <c r="P55" s="300"/>
      <c r="Q55" s="300">
        <v>105393</v>
      </c>
      <c r="R55" s="300"/>
      <c r="S55" s="300"/>
      <c r="T55" s="300">
        <f>N55+O55+P55+Q55+R55+S55</f>
        <v>1741793</v>
      </c>
      <c r="U55" s="326">
        <f t="shared" si="2"/>
        <v>11.656303936002107</v>
      </c>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row>
    <row r="56" spans="1:50" s="418" customFormat="1" ht="18.75" customHeight="1">
      <c r="A56" s="368" t="s">
        <v>371</v>
      </c>
      <c r="B56" s="364" t="s">
        <v>370</v>
      </c>
      <c r="C56" s="301">
        <f>D56+E56</f>
        <v>5887702</v>
      </c>
      <c r="D56" s="397">
        <v>3374126</v>
      </c>
      <c r="E56" s="300">
        <v>2513576</v>
      </c>
      <c r="F56" s="300">
        <v>36000</v>
      </c>
      <c r="G56" s="300">
        <v>264378</v>
      </c>
      <c r="H56" s="301">
        <f>I56+Q56+R56+S56</f>
        <v>5587324</v>
      </c>
      <c r="I56" s="301">
        <f>J56+N56+O56+P56</f>
        <v>5151102</v>
      </c>
      <c r="J56" s="301">
        <f>K56+L56+M56</f>
        <v>1034005</v>
      </c>
      <c r="K56" s="300">
        <v>357625</v>
      </c>
      <c r="L56" s="300">
        <v>672705</v>
      </c>
      <c r="M56" s="300">
        <v>3675</v>
      </c>
      <c r="N56" s="300">
        <v>4117097</v>
      </c>
      <c r="O56" s="300"/>
      <c r="P56" s="300"/>
      <c r="Q56" s="300">
        <v>436222</v>
      </c>
      <c r="R56" s="300"/>
      <c r="S56" s="300"/>
      <c r="T56" s="300">
        <f>N56+O56+P56+Q56+R56+S56</f>
        <v>4553319</v>
      </c>
      <c r="U56" s="326">
        <f t="shared" si="2"/>
        <v>20.073471657132785</v>
      </c>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row>
    <row r="57" spans="1:50" s="418" customFormat="1" ht="18.75" customHeight="1">
      <c r="A57" s="368" t="s">
        <v>373</v>
      </c>
      <c r="B57" s="364" t="s">
        <v>372</v>
      </c>
      <c r="C57" s="301">
        <f>D57+E57</f>
        <v>3529185</v>
      </c>
      <c r="D57" s="397">
        <v>2485115</v>
      </c>
      <c r="E57" s="300">
        <v>1044070</v>
      </c>
      <c r="F57" s="300">
        <v>400</v>
      </c>
      <c r="G57" s="300"/>
      <c r="H57" s="301">
        <f>I57+Q57+R57+S57</f>
        <v>3528785</v>
      </c>
      <c r="I57" s="301">
        <f>J57+N57+O57+P57</f>
        <v>2828765</v>
      </c>
      <c r="J57" s="301">
        <f>K57+L57+M57</f>
        <v>258347</v>
      </c>
      <c r="K57" s="300">
        <v>257897</v>
      </c>
      <c r="L57" s="300">
        <v>450</v>
      </c>
      <c r="M57" s="300"/>
      <c r="N57" s="300">
        <v>2550418</v>
      </c>
      <c r="O57" s="300"/>
      <c r="P57" s="300">
        <v>20000</v>
      </c>
      <c r="Q57" s="300">
        <v>700020</v>
      </c>
      <c r="R57" s="300"/>
      <c r="S57" s="300"/>
      <c r="T57" s="300">
        <f>N57+O57+P57+Q57+R57+S57</f>
        <v>3270438</v>
      </c>
      <c r="U57" s="326">
        <f>(J57/I57)*100</f>
        <v>9.13285479705808</v>
      </c>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row>
    <row r="58" spans="1:50" s="418" customFormat="1" ht="18.75" customHeight="1">
      <c r="A58" s="351" t="s">
        <v>27</v>
      </c>
      <c r="B58" s="327" t="s">
        <v>374</v>
      </c>
      <c r="C58" s="352">
        <f>SUM(C59:C60)</f>
        <v>1974974</v>
      </c>
      <c r="D58" s="363">
        <f aca="true" t="shared" si="27" ref="D58:T58">SUM(D59:D60)</f>
        <v>651583</v>
      </c>
      <c r="E58" s="352">
        <f t="shared" si="27"/>
        <v>1323391</v>
      </c>
      <c r="F58" s="352">
        <f t="shared" si="27"/>
        <v>49000</v>
      </c>
      <c r="G58" s="352">
        <f t="shared" si="27"/>
        <v>0</v>
      </c>
      <c r="H58" s="352">
        <f t="shared" si="27"/>
        <v>1925974</v>
      </c>
      <c r="I58" s="352">
        <f t="shared" si="27"/>
        <v>1602345</v>
      </c>
      <c r="J58" s="352">
        <f t="shared" si="27"/>
        <v>480201</v>
      </c>
      <c r="K58" s="352">
        <f t="shared" si="27"/>
        <v>449661</v>
      </c>
      <c r="L58" s="352">
        <f t="shared" si="27"/>
        <v>30540</v>
      </c>
      <c r="M58" s="352">
        <f t="shared" si="27"/>
        <v>0</v>
      </c>
      <c r="N58" s="352">
        <f t="shared" si="27"/>
        <v>1122144</v>
      </c>
      <c r="O58" s="352">
        <f t="shared" si="27"/>
        <v>0</v>
      </c>
      <c r="P58" s="352">
        <f t="shared" si="27"/>
        <v>0</v>
      </c>
      <c r="Q58" s="352">
        <f t="shared" si="27"/>
        <v>323629</v>
      </c>
      <c r="R58" s="352">
        <f t="shared" si="27"/>
        <v>0</v>
      </c>
      <c r="S58" s="352">
        <f t="shared" si="27"/>
        <v>0</v>
      </c>
      <c r="T58" s="352">
        <f t="shared" si="27"/>
        <v>1445773</v>
      </c>
      <c r="U58" s="353">
        <f t="shared" si="2"/>
        <v>29.96863971242148</v>
      </c>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row>
    <row r="59" spans="1:50" s="426" customFormat="1" ht="12.75">
      <c r="A59" s="368" t="s">
        <v>375</v>
      </c>
      <c r="B59" s="364" t="s">
        <v>376</v>
      </c>
      <c r="C59" s="301">
        <f>D59+E59</f>
        <v>931964</v>
      </c>
      <c r="D59" s="401">
        <v>264317</v>
      </c>
      <c r="E59" s="300">
        <v>667647</v>
      </c>
      <c r="F59" s="300">
        <v>49000</v>
      </c>
      <c r="G59" s="300"/>
      <c r="H59" s="301">
        <f>I59+Q59+R59+S59</f>
        <v>882964</v>
      </c>
      <c r="I59" s="301">
        <f>J59+N59+O59+P59</f>
        <v>694887</v>
      </c>
      <c r="J59" s="301">
        <f>K59+L59+M59</f>
        <v>255355</v>
      </c>
      <c r="K59" s="300">
        <v>224815</v>
      </c>
      <c r="L59" s="300">
        <v>30540</v>
      </c>
      <c r="M59" s="300"/>
      <c r="N59" s="300">
        <v>439532</v>
      </c>
      <c r="O59" s="300"/>
      <c r="P59" s="300"/>
      <c r="Q59" s="300">
        <v>188077</v>
      </c>
      <c r="R59" s="300"/>
      <c r="S59" s="330"/>
      <c r="T59" s="300">
        <f>N59+O59+P59+Q59+R59+S59</f>
        <v>627609</v>
      </c>
      <c r="U59" s="326">
        <f t="shared" si="2"/>
        <v>36.74770142483598</v>
      </c>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row>
    <row r="60" spans="1:50" s="418" customFormat="1" ht="18.75" customHeight="1">
      <c r="A60" s="368" t="s">
        <v>377</v>
      </c>
      <c r="B60" s="364" t="s">
        <v>378</v>
      </c>
      <c r="C60" s="301">
        <f>D60+E60</f>
        <v>1043010</v>
      </c>
      <c r="D60" s="402">
        <v>387266</v>
      </c>
      <c r="E60" s="300">
        <v>655744</v>
      </c>
      <c r="F60" s="300"/>
      <c r="G60" s="300"/>
      <c r="H60" s="301">
        <f>I60+Q60+R60+S60</f>
        <v>1043010</v>
      </c>
      <c r="I60" s="301">
        <f>J60+N60+O60+P60</f>
        <v>907458</v>
      </c>
      <c r="J60" s="301">
        <f>K60+L60+M60</f>
        <v>224846</v>
      </c>
      <c r="K60" s="300">
        <v>224846</v>
      </c>
      <c r="L60" s="300"/>
      <c r="M60" s="300"/>
      <c r="N60" s="300">
        <v>682612</v>
      </c>
      <c r="O60" s="300"/>
      <c r="P60" s="300"/>
      <c r="Q60" s="300">
        <v>135552</v>
      </c>
      <c r="R60" s="300"/>
      <c r="S60" s="330"/>
      <c r="T60" s="300">
        <f>N60+O60+P60+Q60+R60+S60</f>
        <v>818164</v>
      </c>
      <c r="U60" s="326">
        <f t="shared" si="2"/>
        <v>24.777565463084795</v>
      </c>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row>
    <row r="61" spans="1:50" s="418" customFormat="1" ht="18.75" customHeight="1">
      <c r="A61" s="351" t="s">
        <v>29</v>
      </c>
      <c r="B61" s="327" t="s">
        <v>379</v>
      </c>
      <c r="C61" s="352">
        <f aca="true" t="shared" si="28" ref="C61:T61">SUM(C62:C64)</f>
        <v>16557510</v>
      </c>
      <c r="D61" s="363">
        <f>SUM(D62:D64)</f>
        <v>14897321</v>
      </c>
      <c r="E61" s="352">
        <f t="shared" si="28"/>
        <v>1660189</v>
      </c>
      <c r="F61" s="352">
        <f t="shared" si="28"/>
        <v>369100</v>
      </c>
      <c r="G61" s="352">
        <f t="shared" si="28"/>
        <v>0</v>
      </c>
      <c r="H61" s="352">
        <f t="shared" si="28"/>
        <v>16188410</v>
      </c>
      <c r="I61" s="352">
        <f t="shared" si="28"/>
        <v>10216593</v>
      </c>
      <c r="J61" s="352">
        <f t="shared" si="28"/>
        <v>754075</v>
      </c>
      <c r="K61" s="352">
        <f t="shared" si="28"/>
        <v>641675</v>
      </c>
      <c r="L61" s="352">
        <f t="shared" si="28"/>
        <v>112400</v>
      </c>
      <c r="M61" s="352">
        <f t="shared" si="28"/>
        <v>0</v>
      </c>
      <c r="N61" s="352">
        <f t="shared" si="28"/>
        <v>9462518</v>
      </c>
      <c r="O61" s="352">
        <f t="shared" si="28"/>
        <v>0</v>
      </c>
      <c r="P61" s="352">
        <f t="shared" si="28"/>
        <v>0</v>
      </c>
      <c r="Q61" s="352">
        <f>SUM(Q62:Q64)</f>
        <v>5971817</v>
      </c>
      <c r="R61" s="352">
        <f t="shared" si="28"/>
        <v>0</v>
      </c>
      <c r="S61" s="352">
        <f t="shared" si="28"/>
        <v>0</v>
      </c>
      <c r="T61" s="352">
        <f t="shared" si="28"/>
        <v>15434335</v>
      </c>
      <c r="U61" s="353">
        <f t="shared" si="2"/>
        <v>7.3808851933320625</v>
      </c>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1:50" s="426" customFormat="1" ht="12.75">
      <c r="A62" s="354">
        <v>41</v>
      </c>
      <c r="B62" s="365" t="s">
        <v>380</v>
      </c>
      <c r="C62" s="301">
        <f>D62+E62</f>
        <v>109349</v>
      </c>
      <c r="D62" s="457">
        <v>5000</v>
      </c>
      <c r="E62" s="436">
        <v>104349</v>
      </c>
      <c r="F62" s="436">
        <v>200</v>
      </c>
      <c r="G62" s="300"/>
      <c r="H62" s="301">
        <f>I62+Q62+R62+S62</f>
        <v>109149</v>
      </c>
      <c r="I62" s="301">
        <f>J62+N62+O62+P62</f>
        <v>109149</v>
      </c>
      <c r="J62" s="301">
        <f>K62+L62+M62</f>
        <v>91750</v>
      </c>
      <c r="K62" s="436">
        <v>91750</v>
      </c>
      <c r="L62" s="436"/>
      <c r="M62" s="436"/>
      <c r="N62" s="436">
        <v>17399</v>
      </c>
      <c r="O62" s="436"/>
      <c r="P62" s="436"/>
      <c r="Q62" s="436"/>
      <c r="R62" s="300"/>
      <c r="S62" s="300"/>
      <c r="T62" s="300">
        <f>N62+O62+P62+Q62+R62+S62</f>
        <v>17399</v>
      </c>
      <c r="U62" s="326">
        <f t="shared" si="2"/>
        <v>84.05940503348633</v>
      </c>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1:50" s="418" customFormat="1" ht="18.75" customHeight="1">
      <c r="A63" s="354">
        <v>42</v>
      </c>
      <c r="B63" s="365" t="s">
        <v>381</v>
      </c>
      <c r="C63" s="301">
        <f>D63+E63</f>
        <v>6708327</v>
      </c>
      <c r="D63" s="457">
        <v>5625497</v>
      </c>
      <c r="E63" s="436">
        <v>1082830</v>
      </c>
      <c r="F63" s="436">
        <v>362900</v>
      </c>
      <c r="G63" s="300"/>
      <c r="H63" s="301">
        <f>I63+Q63+R63+S63</f>
        <v>6345427</v>
      </c>
      <c r="I63" s="301">
        <f>J63+N63+O63+P63</f>
        <v>3713603</v>
      </c>
      <c r="J63" s="301">
        <f>K63+L63+M63</f>
        <v>485464</v>
      </c>
      <c r="K63" s="436">
        <v>373064</v>
      </c>
      <c r="L63" s="436">
        <v>112400</v>
      </c>
      <c r="M63" s="436"/>
      <c r="N63" s="436">
        <v>3228139</v>
      </c>
      <c r="O63" s="436"/>
      <c r="P63" s="436"/>
      <c r="Q63" s="436">
        <v>2631824</v>
      </c>
      <c r="R63" s="403"/>
      <c r="S63" s="403"/>
      <c r="T63" s="300">
        <f>N63+O63+P63+Q63+R63+S63</f>
        <v>5859963</v>
      </c>
      <c r="U63" s="326">
        <f>(J63/I63)*100</f>
        <v>13.072587457517674</v>
      </c>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1:50" s="418" customFormat="1" ht="18.75" customHeight="1">
      <c r="A64" s="354">
        <v>43</v>
      </c>
      <c r="B64" s="365" t="s">
        <v>382</v>
      </c>
      <c r="C64" s="301">
        <f>D64+E64</f>
        <v>9739834</v>
      </c>
      <c r="D64" s="457">
        <f>9223774+23000+20050</f>
        <v>9266824</v>
      </c>
      <c r="E64" s="436">
        <v>473010</v>
      </c>
      <c r="F64" s="436">
        <v>6000</v>
      </c>
      <c r="G64" s="300"/>
      <c r="H64" s="301">
        <f>I64+Q64+R64+S64</f>
        <v>9733834</v>
      </c>
      <c r="I64" s="301">
        <f>J64+N64+O64+P64</f>
        <v>6393841</v>
      </c>
      <c r="J64" s="301">
        <f>K64+L64+M64</f>
        <v>176861</v>
      </c>
      <c r="K64" s="436">
        <v>176861</v>
      </c>
      <c r="L64" s="436"/>
      <c r="M64" s="436"/>
      <c r="N64" s="436">
        <v>6216980</v>
      </c>
      <c r="O64" s="436"/>
      <c r="P64" s="436"/>
      <c r="Q64" s="436">
        <f>3341053-1060</f>
        <v>3339993</v>
      </c>
      <c r="R64" s="300"/>
      <c r="S64" s="300"/>
      <c r="T64" s="300">
        <f>N64+O64+P64+Q64+R64+S64</f>
        <v>9556973</v>
      </c>
      <c r="U64" s="326">
        <f t="shared" si="2"/>
        <v>2.7661150785576307</v>
      </c>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row>
    <row r="65" spans="1:50" s="418" customFormat="1" ht="18.75" customHeight="1">
      <c r="A65" s="351" t="s">
        <v>30</v>
      </c>
      <c r="B65" s="327" t="s">
        <v>383</v>
      </c>
      <c r="C65" s="352">
        <f>SUM(C66:C67)</f>
        <v>2766166</v>
      </c>
      <c r="D65" s="363">
        <f aca="true" t="shared" si="29" ref="D65:T65">SUM(D66:D67)</f>
        <v>2242718</v>
      </c>
      <c r="E65" s="352">
        <f t="shared" si="29"/>
        <v>523448</v>
      </c>
      <c r="F65" s="352">
        <f t="shared" si="29"/>
        <v>15000</v>
      </c>
      <c r="G65" s="352">
        <f t="shared" si="29"/>
        <v>0</v>
      </c>
      <c r="H65" s="352">
        <f t="shared" si="29"/>
        <v>2751166</v>
      </c>
      <c r="I65" s="352">
        <f t="shared" si="29"/>
        <v>2488859</v>
      </c>
      <c r="J65" s="352">
        <f t="shared" si="29"/>
        <v>607121</v>
      </c>
      <c r="K65" s="352">
        <f t="shared" si="29"/>
        <v>577489</v>
      </c>
      <c r="L65" s="352">
        <f t="shared" si="29"/>
        <v>25500</v>
      </c>
      <c r="M65" s="352">
        <f t="shared" si="29"/>
        <v>4132</v>
      </c>
      <c r="N65" s="352">
        <f t="shared" si="29"/>
        <v>1881738</v>
      </c>
      <c r="O65" s="352">
        <f t="shared" si="29"/>
        <v>0</v>
      </c>
      <c r="P65" s="352">
        <f t="shared" si="29"/>
        <v>0</v>
      </c>
      <c r="Q65" s="352">
        <f t="shared" si="29"/>
        <v>262307</v>
      </c>
      <c r="R65" s="352">
        <f t="shared" si="29"/>
        <v>0</v>
      </c>
      <c r="S65" s="352">
        <f t="shared" si="29"/>
        <v>0</v>
      </c>
      <c r="T65" s="352">
        <f t="shared" si="29"/>
        <v>2144045</v>
      </c>
      <c r="U65" s="353">
        <f t="shared" si="2"/>
        <v>24.3935474046541</v>
      </c>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row>
    <row r="66" spans="1:50" s="426" customFormat="1" ht="12.75">
      <c r="A66" s="354">
        <v>44</v>
      </c>
      <c r="B66" s="320" t="s">
        <v>335</v>
      </c>
      <c r="C66" s="301">
        <f>D66+E66</f>
        <v>1449812</v>
      </c>
      <c r="D66" s="437">
        <v>1130291</v>
      </c>
      <c r="E66" s="438">
        <v>319521</v>
      </c>
      <c r="F66" s="438">
        <v>15000</v>
      </c>
      <c r="G66" s="300"/>
      <c r="H66" s="301">
        <f>I66+Q66+R66+S66</f>
        <v>1434812</v>
      </c>
      <c r="I66" s="301">
        <f>J66+N66+O66+P66</f>
        <v>1434812</v>
      </c>
      <c r="J66" s="301">
        <f>K66+L66+M66</f>
        <v>453026</v>
      </c>
      <c r="K66" s="438">
        <v>443526</v>
      </c>
      <c r="L66" s="438">
        <v>9500</v>
      </c>
      <c r="M66" s="438"/>
      <c r="N66" s="438">
        <v>981786</v>
      </c>
      <c r="O66" s="438"/>
      <c r="P66" s="438"/>
      <c r="Q66" s="438"/>
      <c r="R66" s="438"/>
      <c r="S66" s="330"/>
      <c r="T66" s="300">
        <f>N66+O66+P66+Q66+R66+S66</f>
        <v>981786</v>
      </c>
      <c r="U66" s="326">
        <f t="shared" si="2"/>
        <v>31.57389260753325</v>
      </c>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row>
    <row r="67" spans="1:50" s="418" customFormat="1" ht="18.75" customHeight="1">
      <c r="A67" s="354">
        <v>45</v>
      </c>
      <c r="B67" s="320" t="s">
        <v>384</v>
      </c>
      <c r="C67" s="301">
        <f>D67+E67</f>
        <v>1316354</v>
      </c>
      <c r="D67" s="437">
        <v>1112427</v>
      </c>
      <c r="E67" s="438">
        <v>203927</v>
      </c>
      <c r="F67" s="438"/>
      <c r="G67" s="300"/>
      <c r="H67" s="301">
        <f>I67+Q67+R67+S67</f>
        <v>1316354</v>
      </c>
      <c r="I67" s="301">
        <f>J67+N67+O67+P67</f>
        <v>1054047</v>
      </c>
      <c r="J67" s="301">
        <f>K67+L67+M67</f>
        <v>154095</v>
      </c>
      <c r="K67" s="438">
        <v>133963</v>
      </c>
      <c r="L67" s="438">
        <v>16000</v>
      </c>
      <c r="M67" s="438">
        <v>4132</v>
      </c>
      <c r="N67" s="438">
        <v>899952</v>
      </c>
      <c r="O67" s="438"/>
      <c r="P67" s="438"/>
      <c r="Q67" s="438">
        <v>262307</v>
      </c>
      <c r="R67" s="438"/>
      <c r="S67" s="330"/>
      <c r="T67" s="300">
        <f>N67+O67+P67+Q67+R67+S67</f>
        <v>1162259</v>
      </c>
      <c r="U67" s="326">
        <f t="shared" si="2"/>
        <v>14.619367068071917</v>
      </c>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row>
    <row r="68" spans="1:50" s="418" customFormat="1" ht="18.75" customHeight="1">
      <c r="A68" s="351" t="s">
        <v>104</v>
      </c>
      <c r="B68" s="327" t="s">
        <v>385</v>
      </c>
      <c r="C68" s="352">
        <f>SUM(C69:C70)</f>
        <v>11463336</v>
      </c>
      <c r="D68" s="352">
        <f aca="true" t="shared" si="30" ref="D68:T68">SUM(D69:D70)</f>
        <v>10837067</v>
      </c>
      <c r="E68" s="352">
        <f t="shared" si="30"/>
        <v>626269</v>
      </c>
      <c r="F68" s="352">
        <f t="shared" si="30"/>
        <v>0</v>
      </c>
      <c r="G68" s="352">
        <f t="shared" si="30"/>
        <v>0</v>
      </c>
      <c r="H68" s="352">
        <f t="shared" si="30"/>
        <v>11463336</v>
      </c>
      <c r="I68" s="352">
        <f t="shared" si="30"/>
        <v>3167649</v>
      </c>
      <c r="J68" s="352">
        <f t="shared" si="30"/>
        <v>698747</v>
      </c>
      <c r="K68" s="352">
        <f t="shared" si="30"/>
        <v>618747</v>
      </c>
      <c r="L68" s="352">
        <f t="shared" si="30"/>
        <v>80000</v>
      </c>
      <c r="M68" s="352">
        <f t="shared" si="30"/>
        <v>0</v>
      </c>
      <c r="N68" s="352">
        <f t="shared" si="30"/>
        <v>2370852</v>
      </c>
      <c r="O68" s="352">
        <f t="shared" si="30"/>
        <v>98050</v>
      </c>
      <c r="P68" s="352">
        <f t="shared" si="30"/>
        <v>0</v>
      </c>
      <c r="Q68" s="352">
        <f t="shared" si="30"/>
        <v>8295687</v>
      </c>
      <c r="R68" s="352">
        <f t="shared" si="30"/>
        <v>0</v>
      </c>
      <c r="S68" s="352">
        <f t="shared" si="30"/>
        <v>0</v>
      </c>
      <c r="T68" s="352">
        <f t="shared" si="30"/>
        <v>10764589</v>
      </c>
      <c r="U68" s="353">
        <f>(J68/I68)*100</f>
        <v>22.058851848800167</v>
      </c>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1:50" s="426" customFormat="1" ht="12.75">
      <c r="A69" s="354">
        <v>46</v>
      </c>
      <c r="B69" s="364" t="s">
        <v>386</v>
      </c>
      <c r="C69" s="301">
        <f>D69+E69</f>
        <v>506506</v>
      </c>
      <c r="D69" s="437">
        <v>244554</v>
      </c>
      <c r="E69" s="438">
        <v>261952</v>
      </c>
      <c r="F69" s="438"/>
      <c r="G69" s="300"/>
      <c r="H69" s="301">
        <f>I69+Q69+R69+S69</f>
        <v>506506</v>
      </c>
      <c r="I69" s="301">
        <f>J69+N69+O69+P69</f>
        <v>499169</v>
      </c>
      <c r="J69" s="301">
        <f>K69+L69+M69</f>
        <v>283727</v>
      </c>
      <c r="K69" s="438">
        <v>283727</v>
      </c>
      <c r="L69" s="438"/>
      <c r="M69" s="438"/>
      <c r="N69" s="438">
        <v>215442</v>
      </c>
      <c r="O69" s="438"/>
      <c r="P69" s="438"/>
      <c r="Q69" s="438">
        <v>7337</v>
      </c>
      <c r="R69" s="438"/>
      <c r="S69" s="438"/>
      <c r="T69" s="300">
        <f>N69+O69+P69+Q69+R69+S69</f>
        <v>222779</v>
      </c>
      <c r="U69" s="326">
        <f>(J69/I69)*100</f>
        <v>56.83986786038396</v>
      </c>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row>
    <row r="70" spans="1:50" s="418" customFormat="1" ht="18.75" customHeight="1">
      <c r="A70" s="354">
        <v>47</v>
      </c>
      <c r="B70" s="364" t="s">
        <v>387</v>
      </c>
      <c r="C70" s="301">
        <f>D70+E70</f>
        <v>10956830</v>
      </c>
      <c r="D70" s="437">
        <v>10592513</v>
      </c>
      <c r="E70" s="438">
        <v>364317</v>
      </c>
      <c r="F70" s="438"/>
      <c r="G70" s="300"/>
      <c r="H70" s="301">
        <f>I70+Q70+R70+S70</f>
        <v>10956830</v>
      </c>
      <c r="I70" s="301">
        <f>J70+N70+O70+P70</f>
        <v>2668480</v>
      </c>
      <c r="J70" s="301">
        <f>K70+L70+M70</f>
        <v>415020</v>
      </c>
      <c r="K70" s="438">
        <v>335020</v>
      </c>
      <c r="L70" s="477">
        <v>80000</v>
      </c>
      <c r="M70" s="438"/>
      <c r="N70" s="438">
        <v>2155410</v>
      </c>
      <c r="O70" s="438">
        <v>98050</v>
      </c>
      <c r="P70" s="438"/>
      <c r="Q70" s="438">
        <v>8288350</v>
      </c>
      <c r="R70" s="438"/>
      <c r="S70" s="438"/>
      <c r="T70" s="300">
        <f>N70+O70+P70+Q70+R70+S70</f>
        <v>10541810</v>
      </c>
      <c r="U70" s="326">
        <f t="shared" si="2"/>
        <v>15.552674181556542</v>
      </c>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row>
    <row r="71" spans="1:26" ht="30.75" customHeight="1">
      <c r="A71" s="672" t="s">
        <v>442</v>
      </c>
      <c r="B71" s="672"/>
      <c r="C71" s="672"/>
      <c r="D71" s="672"/>
      <c r="E71" s="672"/>
      <c r="F71" s="672"/>
      <c r="G71" s="672"/>
      <c r="H71" s="672"/>
      <c r="I71" s="672"/>
      <c r="J71" s="672"/>
      <c r="K71" s="672"/>
      <c r="L71" s="672"/>
      <c r="M71" s="672"/>
      <c r="N71" s="672"/>
      <c r="O71" s="672"/>
      <c r="P71" s="672"/>
      <c r="Q71" s="672"/>
      <c r="R71" s="672"/>
      <c r="S71" s="672"/>
      <c r="T71" s="672"/>
      <c r="U71" s="672"/>
      <c r="W71" s="413"/>
      <c r="X71" s="413"/>
      <c r="Y71" s="413"/>
      <c r="Z71" s="413"/>
    </row>
    <row r="72" spans="1:21" ht="16.5">
      <c r="A72" s="665" t="str">
        <f>TT!C7</f>
        <v>Sơn La, ngày  29 tháng 2 năm 2021</v>
      </c>
      <c r="B72" s="666"/>
      <c r="C72" s="666"/>
      <c r="D72" s="666"/>
      <c r="E72" s="666"/>
      <c r="F72" s="230"/>
      <c r="G72" s="230"/>
      <c r="H72" s="230"/>
      <c r="I72" s="229"/>
      <c r="J72" s="229"/>
      <c r="K72" s="229"/>
      <c r="L72" s="229"/>
      <c r="M72" s="229"/>
      <c r="N72" s="667" t="str">
        <f>TT!C4</f>
        <v>Sơn La, ngày  29 tháng 2 năm 2021</v>
      </c>
      <c r="O72" s="668"/>
      <c r="P72" s="668"/>
      <c r="Q72" s="668"/>
      <c r="R72" s="668"/>
      <c r="S72" s="668"/>
      <c r="T72" s="668"/>
      <c r="U72" s="668"/>
    </row>
    <row r="73" spans="1:21" ht="23.25" customHeight="1">
      <c r="A73" s="537" t="s">
        <v>283</v>
      </c>
      <c r="B73" s="538"/>
      <c r="C73" s="538"/>
      <c r="D73" s="538"/>
      <c r="E73" s="538"/>
      <c r="F73" s="230"/>
      <c r="G73" s="230"/>
      <c r="H73" s="230"/>
      <c r="I73" s="482"/>
      <c r="J73" s="482"/>
      <c r="K73" s="482"/>
      <c r="L73" s="482"/>
      <c r="M73" s="482"/>
      <c r="N73" s="673" t="str">
        <f>TT!C5</f>
        <v>PHÓ CỤC TRƯỞNG</v>
      </c>
      <c r="O73" s="673"/>
      <c r="P73" s="673"/>
      <c r="Q73" s="673"/>
      <c r="R73" s="673"/>
      <c r="S73" s="673"/>
      <c r="T73" s="673"/>
      <c r="U73" s="673"/>
    </row>
    <row r="74" spans="1:21" s="490" customFormat="1" ht="67.5" customHeight="1">
      <c r="A74" s="485"/>
      <c r="B74" s="527" t="s">
        <v>458</v>
      </c>
      <c r="C74" s="527"/>
      <c r="D74" s="527"/>
      <c r="E74" s="485"/>
      <c r="F74" s="487"/>
      <c r="G74" s="487"/>
      <c r="H74" s="487"/>
      <c r="I74" s="488"/>
      <c r="J74" s="488"/>
      <c r="K74" s="488"/>
      <c r="L74" s="488"/>
      <c r="M74" s="488"/>
      <c r="N74" s="488"/>
      <c r="O74" s="488"/>
      <c r="P74" s="527" t="s">
        <v>458</v>
      </c>
      <c r="Q74" s="527"/>
      <c r="R74" s="527"/>
      <c r="S74" s="486"/>
      <c r="T74" s="489"/>
      <c r="U74" s="489"/>
    </row>
    <row r="75" spans="1:21" ht="16.5">
      <c r="A75" s="670" t="str">
        <f>TT!C6</f>
        <v>Nguyễn Thị Nga</v>
      </c>
      <c r="B75" s="670"/>
      <c r="C75" s="670"/>
      <c r="D75" s="670"/>
      <c r="E75" s="670"/>
      <c r="F75" s="483" t="s">
        <v>2</v>
      </c>
      <c r="G75" s="483"/>
      <c r="H75" s="483"/>
      <c r="I75" s="483"/>
      <c r="J75" s="483"/>
      <c r="K75" s="483"/>
      <c r="L75" s="483"/>
      <c r="M75" s="483"/>
      <c r="N75" s="671" t="str">
        <f>TT!C3</f>
        <v>Lường Quang Yên</v>
      </c>
      <c r="O75" s="671"/>
      <c r="P75" s="671"/>
      <c r="Q75" s="671"/>
      <c r="R75" s="671"/>
      <c r="S75" s="671"/>
      <c r="T75" s="671"/>
      <c r="U75" s="671"/>
    </row>
    <row r="76" spans="1:22" ht="15.75">
      <c r="A76" s="5"/>
      <c r="B76" s="5"/>
      <c r="C76" s="5"/>
      <c r="D76" s="5"/>
      <c r="E76" s="5"/>
      <c r="F76" s="5"/>
      <c r="G76" s="5"/>
      <c r="H76" s="5"/>
      <c r="I76" s="5"/>
      <c r="J76" s="5"/>
      <c r="K76" s="5"/>
      <c r="L76" s="5"/>
      <c r="M76" s="484"/>
      <c r="N76" s="484"/>
      <c r="O76" s="484"/>
      <c r="P76" s="484"/>
      <c r="Q76" s="484"/>
      <c r="R76" s="484"/>
      <c r="S76" s="484"/>
      <c r="T76" s="484"/>
      <c r="U76" s="484"/>
      <c r="V76" s="419"/>
    </row>
    <row r="80" ht="18.75">
      <c r="V80" s="444"/>
    </row>
  </sheetData>
  <sheetProtection formatCells="0" formatColumns="0" formatRows="0" insertRows="0" deleteRows="0"/>
  <mergeCells count="37">
    <mergeCell ref="G3:G7"/>
    <mergeCell ref="O5:O7"/>
    <mergeCell ref="I3:S3"/>
    <mergeCell ref="Q4:Q7"/>
    <mergeCell ref="R4:R7"/>
    <mergeCell ref="U3:U7"/>
    <mergeCell ref="S4:S7"/>
    <mergeCell ref="A75:E75"/>
    <mergeCell ref="N75:U75"/>
    <mergeCell ref="P1:U1"/>
    <mergeCell ref="C3:C7"/>
    <mergeCell ref="D4:D7"/>
    <mergeCell ref="E4:E7"/>
    <mergeCell ref="E1:O1"/>
    <mergeCell ref="A1:D1"/>
    <mergeCell ref="D3:E3"/>
    <mergeCell ref="A71:U71"/>
    <mergeCell ref="P2:U2"/>
    <mergeCell ref="A72:E72"/>
    <mergeCell ref="A3:A7"/>
    <mergeCell ref="B3:B7"/>
    <mergeCell ref="T3:T7"/>
    <mergeCell ref="H3:H7"/>
    <mergeCell ref="A8:B8"/>
    <mergeCell ref="N72:U72"/>
    <mergeCell ref="A9:B9"/>
    <mergeCell ref="I4:I7"/>
    <mergeCell ref="B74:D74"/>
    <mergeCell ref="P74:R74"/>
    <mergeCell ref="N5:N7"/>
    <mergeCell ref="J4:P4"/>
    <mergeCell ref="J5:J7"/>
    <mergeCell ref="K5:M6"/>
    <mergeCell ref="P5:P7"/>
    <mergeCell ref="F3:F7"/>
    <mergeCell ref="A73:E73"/>
    <mergeCell ref="N73:U73"/>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0" customWidth="1"/>
    <col min="2" max="2" width="15.875" style="60" customWidth="1"/>
    <col min="3" max="3" width="6.875" style="60" customWidth="1"/>
    <col min="4" max="4" width="5.50390625" style="60" customWidth="1"/>
    <col min="5" max="5" width="9.375" style="60" customWidth="1"/>
    <col min="6" max="6" width="5.00390625" style="60" customWidth="1"/>
    <col min="7" max="7" width="4.50390625" style="60" customWidth="1"/>
    <col min="8" max="8" width="5.875" style="60" customWidth="1"/>
    <col min="9" max="9" width="5.375" style="60" customWidth="1"/>
    <col min="10" max="10" width="6.375" style="60" customWidth="1"/>
    <col min="11" max="11" width="6.50390625" style="60" customWidth="1"/>
    <col min="12" max="13" width="6.25390625" style="81" customWidth="1"/>
    <col min="14" max="14" width="7.125" style="81" customWidth="1"/>
    <col min="15" max="16" width="5.375" style="81" customWidth="1"/>
    <col min="17" max="17" width="5.875" style="81" customWidth="1"/>
    <col min="18" max="18" width="7.125" style="81" customWidth="1"/>
    <col min="19" max="19" width="5.875" style="81" customWidth="1"/>
    <col min="20" max="20" width="5.625" style="81" customWidth="1"/>
    <col min="21" max="21" width="5.875" style="81" customWidth="1"/>
    <col min="22" max="22" width="7.00390625" style="81" customWidth="1"/>
    <col min="23" max="16384" width="9.00390625" style="60" customWidth="1"/>
  </cols>
  <sheetData>
    <row r="1" spans="1:23" ht="66.75" customHeight="1">
      <c r="A1" s="648" t="s">
        <v>154</v>
      </c>
      <c r="B1" s="648"/>
      <c r="C1" s="648"/>
      <c r="D1" s="648"/>
      <c r="E1" s="648"/>
      <c r="F1" s="656" t="s">
        <v>125</v>
      </c>
      <c r="G1" s="656"/>
      <c r="H1" s="656"/>
      <c r="I1" s="656"/>
      <c r="J1" s="656"/>
      <c r="K1" s="656"/>
      <c r="L1" s="656"/>
      <c r="M1" s="656"/>
      <c r="N1" s="656"/>
      <c r="O1" s="656"/>
      <c r="P1" s="656"/>
      <c r="Q1" s="654" t="s">
        <v>150</v>
      </c>
      <c r="R1" s="654"/>
      <c r="S1" s="654"/>
      <c r="T1" s="654"/>
      <c r="U1" s="654"/>
      <c r="V1" s="654"/>
      <c r="W1" s="82"/>
    </row>
    <row r="2" spans="1:22" s="71" customFormat="1" ht="18.75" customHeight="1">
      <c r="A2" s="65"/>
      <c r="B2" s="66"/>
      <c r="C2" s="66"/>
      <c r="D2" s="66"/>
      <c r="E2" s="60"/>
      <c r="F2" s="60"/>
      <c r="G2" s="60"/>
      <c r="H2" s="60"/>
      <c r="I2" s="60"/>
      <c r="J2" s="60"/>
      <c r="K2" s="67"/>
      <c r="L2" s="70"/>
      <c r="M2" s="69">
        <f>COUNTBLANK(E9:V22)</f>
        <v>252</v>
      </c>
      <c r="N2" s="83">
        <f>COUNTA(E11:V11)</f>
        <v>0</v>
      </c>
      <c r="O2" s="69">
        <f>M2+N2</f>
        <v>252</v>
      </c>
      <c r="P2" s="69"/>
      <c r="Q2" s="83"/>
      <c r="R2" s="674" t="s">
        <v>123</v>
      </c>
      <c r="S2" s="674"/>
      <c r="T2" s="674"/>
      <c r="U2" s="674"/>
      <c r="V2" s="674"/>
    </row>
    <row r="3" spans="1:22" s="72" customFormat="1" ht="15.75" customHeight="1">
      <c r="A3" s="659" t="s">
        <v>21</v>
      </c>
      <c r="B3" s="659"/>
      <c r="C3" s="649" t="s">
        <v>155</v>
      </c>
      <c r="D3" s="657" t="s">
        <v>134</v>
      </c>
      <c r="E3" s="661" t="s">
        <v>75</v>
      </c>
      <c r="F3" s="662"/>
      <c r="G3" s="676" t="s">
        <v>36</v>
      </c>
      <c r="H3" s="646" t="s">
        <v>82</v>
      </c>
      <c r="I3" s="675" t="s">
        <v>37</v>
      </c>
      <c r="J3" s="675"/>
      <c r="K3" s="675"/>
      <c r="L3" s="675"/>
      <c r="M3" s="675"/>
      <c r="N3" s="675"/>
      <c r="O3" s="675"/>
      <c r="P3" s="675"/>
      <c r="Q3" s="675"/>
      <c r="R3" s="675"/>
      <c r="S3" s="675"/>
      <c r="T3" s="675"/>
      <c r="U3" s="660" t="s">
        <v>103</v>
      </c>
      <c r="V3" s="657" t="s">
        <v>108</v>
      </c>
    </row>
    <row r="4" spans="1:22" s="71" customFormat="1" ht="15.75" customHeight="1">
      <c r="A4" s="659"/>
      <c r="B4" s="659"/>
      <c r="C4" s="650"/>
      <c r="D4" s="657"/>
      <c r="E4" s="643" t="s">
        <v>137</v>
      </c>
      <c r="F4" s="643" t="s">
        <v>62</v>
      </c>
      <c r="G4" s="677"/>
      <c r="H4" s="646"/>
      <c r="I4" s="646" t="s">
        <v>37</v>
      </c>
      <c r="J4" s="657" t="s">
        <v>38</v>
      </c>
      <c r="K4" s="657"/>
      <c r="L4" s="657"/>
      <c r="M4" s="657"/>
      <c r="N4" s="657"/>
      <c r="O4" s="657"/>
      <c r="P4" s="657"/>
      <c r="Q4" s="657"/>
      <c r="R4" s="638" t="s">
        <v>139</v>
      </c>
      <c r="S4" s="638" t="s">
        <v>148</v>
      </c>
      <c r="T4" s="638" t="s">
        <v>81</v>
      </c>
      <c r="U4" s="660"/>
      <c r="V4" s="657"/>
    </row>
    <row r="5" spans="1:22" s="71" customFormat="1" ht="15.75" customHeight="1">
      <c r="A5" s="659"/>
      <c r="B5" s="659"/>
      <c r="C5" s="650"/>
      <c r="D5" s="657"/>
      <c r="E5" s="644"/>
      <c r="F5" s="644"/>
      <c r="G5" s="677"/>
      <c r="H5" s="646"/>
      <c r="I5" s="646"/>
      <c r="J5" s="646" t="s">
        <v>61</v>
      </c>
      <c r="K5" s="657" t="s">
        <v>75</v>
      </c>
      <c r="L5" s="657"/>
      <c r="M5" s="657"/>
      <c r="N5" s="657"/>
      <c r="O5" s="657"/>
      <c r="P5" s="657"/>
      <c r="Q5" s="657"/>
      <c r="R5" s="639"/>
      <c r="S5" s="639"/>
      <c r="T5" s="639"/>
      <c r="U5" s="660"/>
      <c r="V5" s="657"/>
    </row>
    <row r="6" spans="1:22" s="71" customFormat="1" ht="15.75" customHeight="1">
      <c r="A6" s="659"/>
      <c r="B6" s="659"/>
      <c r="C6" s="650"/>
      <c r="D6" s="657"/>
      <c r="E6" s="644"/>
      <c r="F6" s="644"/>
      <c r="G6" s="677"/>
      <c r="H6" s="646"/>
      <c r="I6" s="646"/>
      <c r="J6" s="646"/>
      <c r="K6" s="646" t="s">
        <v>96</v>
      </c>
      <c r="L6" s="657" t="s">
        <v>75</v>
      </c>
      <c r="M6" s="657"/>
      <c r="N6" s="657"/>
      <c r="O6" s="646" t="s">
        <v>42</v>
      </c>
      <c r="P6" s="638" t="s">
        <v>147</v>
      </c>
      <c r="Q6" s="646" t="s">
        <v>46</v>
      </c>
      <c r="R6" s="639"/>
      <c r="S6" s="639"/>
      <c r="T6" s="639"/>
      <c r="U6" s="660"/>
      <c r="V6" s="657"/>
    </row>
    <row r="7" spans="1:22" ht="51" customHeight="1">
      <c r="A7" s="659"/>
      <c r="B7" s="659"/>
      <c r="C7" s="651"/>
      <c r="D7" s="657"/>
      <c r="E7" s="645"/>
      <c r="F7" s="645"/>
      <c r="G7" s="678"/>
      <c r="H7" s="646"/>
      <c r="I7" s="646"/>
      <c r="J7" s="646"/>
      <c r="K7" s="646"/>
      <c r="L7" s="61" t="s">
        <v>39</v>
      </c>
      <c r="M7" s="61" t="s">
        <v>40</v>
      </c>
      <c r="N7" s="61" t="s">
        <v>156</v>
      </c>
      <c r="O7" s="646"/>
      <c r="P7" s="640"/>
      <c r="Q7" s="646"/>
      <c r="R7" s="640"/>
      <c r="S7" s="640"/>
      <c r="T7" s="640"/>
      <c r="U7" s="660"/>
      <c r="V7" s="657"/>
    </row>
    <row r="8" spans="1:22" ht="15.75">
      <c r="A8" s="628" t="s">
        <v>3</v>
      </c>
      <c r="B8" s="628"/>
      <c r="C8" s="61" t="s">
        <v>13</v>
      </c>
      <c r="D8" s="61" t="s">
        <v>14</v>
      </c>
      <c r="E8" s="61" t="s">
        <v>19</v>
      </c>
      <c r="F8" s="61" t="s">
        <v>22</v>
      </c>
      <c r="G8" s="61" t="s">
        <v>23</v>
      </c>
      <c r="H8" s="61" t="s">
        <v>24</v>
      </c>
      <c r="I8" s="61" t="s">
        <v>25</v>
      </c>
      <c r="J8" s="61" t="s">
        <v>26</v>
      </c>
      <c r="K8" s="61" t="s">
        <v>27</v>
      </c>
      <c r="L8" s="61" t="s">
        <v>29</v>
      </c>
      <c r="M8" s="61" t="s">
        <v>30</v>
      </c>
      <c r="N8" s="61" t="s">
        <v>104</v>
      </c>
      <c r="O8" s="61" t="s">
        <v>101</v>
      </c>
      <c r="P8" s="61" t="s">
        <v>105</v>
      </c>
      <c r="Q8" s="61" t="s">
        <v>106</v>
      </c>
      <c r="R8" s="61" t="s">
        <v>107</v>
      </c>
      <c r="S8" s="61" t="s">
        <v>118</v>
      </c>
      <c r="T8" s="61" t="s">
        <v>131</v>
      </c>
      <c r="U8" s="61" t="s">
        <v>133</v>
      </c>
      <c r="V8" s="61" t="s">
        <v>149</v>
      </c>
    </row>
    <row r="9" spans="1:22" ht="15.75">
      <c r="A9" s="628" t="s">
        <v>10</v>
      </c>
      <c r="B9" s="628"/>
      <c r="C9" s="56"/>
      <c r="D9" s="56"/>
      <c r="E9" s="56"/>
      <c r="F9" s="56"/>
      <c r="G9" s="56"/>
      <c r="H9" s="56"/>
      <c r="I9" s="56"/>
      <c r="J9" s="56"/>
      <c r="K9" s="56"/>
      <c r="L9" s="56"/>
      <c r="M9" s="56"/>
      <c r="N9" s="56"/>
      <c r="O9" s="56"/>
      <c r="P9" s="56"/>
      <c r="Q9" s="56"/>
      <c r="R9" s="56"/>
      <c r="S9" s="56"/>
      <c r="T9" s="56"/>
      <c r="U9" s="56"/>
      <c r="V9" s="56"/>
    </row>
    <row r="10" spans="1:22" ht="15.75">
      <c r="A10" s="84" t="s">
        <v>0</v>
      </c>
      <c r="B10" s="85" t="s">
        <v>28</v>
      </c>
      <c r="C10" s="56"/>
      <c r="D10" s="56"/>
      <c r="E10" s="56"/>
      <c r="F10" s="56"/>
      <c r="G10" s="56"/>
      <c r="H10" s="56"/>
      <c r="I10" s="56"/>
      <c r="J10" s="56"/>
      <c r="K10" s="56"/>
      <c r="L10" s="56"/>
      <c r="M10" s="56"/>
      <c r="N10" s="56"/>
      <c r="O10" s="56"/>
      <c r="P10" s="56"/>
      <c r="Q10" s="56"/>
      <c r="R10" s="56"/>
      <c r="S10" s="56"/>
      <c r="T10" s="56"/>
      <c r="U10" s="56"/>
      <c r="V10" s="56"/>
    </row>
    <row r="11" spans="1:22" ht="15.75">
      <c r="A11" s="58" t="s">
        <v>13</v>
      </c>
      <c r="B11" s="59" t="s">
        <v>6</v>
      </c>
      <c r="C11" s="56"/>
      <c r="D11" s="56"/>
      <c r="E11" s="56"/>
      <c r="F11" s="56"/>
      <c r="G11" s="56"/>
      <c r="H11" s="56"/>
      <c r="I11" s="56"/>
      <c r="J11" s="56"/>
      <c r="K11" s="56"/>
      <c r="L11" s="56"/>
      <c r="M11" s="56"/>
      <c r="N11" s="56"/>
      <c r="O11" s="56"/>
      <c r="P11" s="56"/>
      <c r="Q11" s="56"/>
      <c r="R11" s="56"/>
      <c r="S11" s="56"/>
      <c r="T11" s="56"/>
      <c r="U11" s="56"/>
      <c r="V11" s="56"/>
    </row>
    <row r="12" spans="1:22" ht="15.75">
      <c r="A12" s="58" t="s">
        <v>14</v>
      </c>
      <c r="B12" s="59" t="s">
        <v>6</v>
      </c>
      <c r="C12" s="56"/>
      <c r="D12" s="56"/>
      <c r="E12" s="56"/>
      <c r="F12" s="56"/>
      <c r="G12" s="56"/>
      <c r="H12" s="56"/>
      <c r="I12" s="56"/>
      <c r="J12" s="56"/>
      <c r="K12" s="56"/>
      <c r="L12" s="56"/>
      <c r="M12" s="56"/>
      <c r="N12" s="56"/>
      <c r="O12" s="56"/>
      <c r="P12" s="56"/>
      <c r="Q12" s="56"/>
      <c r="R12" s="56"/>
      <c r="S12" s="56"/>
      <c r="T12" s="56"/>
      <c r="U12" s="56"/>
      <c r="V12" s="56"/>
    </row>
    <row r="13" spans="1:22" ht="15.75">
      <c r="A13" s="58" t="s">
        <v>9</v>
      </c>
      <c r="B13" s="59" t="s">
        <v>11</v>
      </c>
      <c r="C13" s="56"/>
      <c r="D13" s="56"/>
      <c r="E13" s="56"/>
      <c r="F13" s="56"/>
      <c r="G13" s="56"/>
      <c r="H13" s="56"/>
      <c r="I13" s="56"/>
      <c r="J13" s="56"/>
      <c r="K13" s="56"/>
      <c r="L13" s="56"/>
      <c r="M13" s="56"/>
      <c r="N13" s="56"/>
      <c r="O13" s="56"/>
      <c r="P13" s="56"/>
      <c r="Q13" s="56"/>
      <c r="R13" s="56"/>
      <c r="S13" s="56"/>
      <c r="T13" s="56"/>
      <c r="U13" s="56"/>
      <c r="V13" s="56"/>
    </row>
    <row r="14" spans="1:22" ht="15.75">
      <c r="A14" s="84" t="s">
        <v>1</v>
      </c>
      <c r="B14" s="85" t="s">
        <v>8</v>
      </c>
      <c r="C14" s="56"/>
      <c r="D14" s="56"/>
      <c r="E14" s="56"/>
      <c r="F14" s="56"/>
      <c r="G14" s="56"/>
      <c r="H14" s="56"/>
      <c r="I14" s="56"/>
      <c r="J14" s="56"/>
      <c r="K14" s="56"/>
      <c r="L14" s="56"/>
      <c r="M14" s="56"/>
      <c r="N14" s="56"/>
      <c r="O14" s="56"/>
      <c r="P14" s="56"/>
      <c r="Q14" s="56"/>
      <c r="R14" s="56"/>
      <c r="S14" s="56"/>
      <c r="T14" s="56"/>
      <c r="U14" s="56"/>
      <c r="V14" s="56"/>
    </row>
    <row r="15" spans="1:22" ht="15.75">
      <c r="A15" s="84" t="s">
        <v>13</v>
      </c>
      <c r="B15" s="85" t="s">
        <v>5</v>
      </c>
      <c r="C15" s="56"/>
      <c r="D15" s="56"/>
      <c r="E15" s="56"/>
      <c r="F15" s="56"/>
      <c r="G15" s="56"/>
      <c r="H15" s="56"/>
      <c r="I15" s="56"/>
      <c r="J15" s="56"/>
      <c r="K15" s="56"/>
      <c r="L15" s="56"/>
      <c r="M15" s="56"/>
      <c r="N15" s="56"/>
      <c r="O15" s="56"/>
      <c r="P15" s="56"/>
      <c r="Q15" s="56"/>
      <c r="R15" s="56"/>
      <c r="S15" s="56"/>
      <c r="T15" s="56"/>
      <c r="U15" s="56"/>
      <c r="V15" s="56"/>
    </row>
    <row r="16" spans="1:22" ht="15.75">
      <c r="A16" s="58" t="s">
        <v>15</v>
      </c>
      <c r="B16" s="59" t="s">
        <v>6</v>
      </c>
      <c r="C16" s="56"/>
      <c r="D16" s="56"/>
      <c r="E16" s="56"/>
      <c r="F16" s="56"/>
      <c r="G16" s="56"/>
      <c r="H16" s="56"/>
      <c r="I16" s="56"/>
      <c r="J16" s="56"/>
      <c r="K16" s="56"/>
      <c r="L16" s="56"/>
      <c r="M16" s="56"/>
      <c r="N16" s="56"/>
      <c r="O16" s="56"/>
      <c r="P16" s="56"/>
      <c r="Q16" s="56"/>
      <c r="R16" s="56"/>
      <c r="S16" s="56"/>
      <c r="T16" s="56"/>
      <c r="U16" s="56"/>
      <c r="V16" s="56"/>
    </row>
    <row r="17" spans="1:22" ht="15.75">
      <c r="A17" s="58" t="s">
        <v>16</v>
      </c>
      <c r="B17" s="59" t="s">
        <v>7</v>
      </c>
      <c r="C17" s="56"/>
      <c r="D17" s="56"/>
      <c r="E17" s="56"/>
      <c r="F17" s="56"/>
      <c r="G17" s="56"/>
      <c r="H17" s="56"/>
      <c r="I17" s="56"/>
      <c r="J17" s="56"/>
      <c r="K17" s="56"/>
      <c r="L17" s="56"/>
      <c r="M17" s="56"/>
      <c r="N17" s="56"/>
      <c r="O17" s="56"/>
      <c r="P17" s="56"/>
      <c r="Q17" s="56"/>
      <c r="R17" s="56"/>
      <c r="S17" s="56"/>
      <c r="T17" s="56"/>
      <c r="U17" s="56"/>
      <c r="V17" s="56"/>
    </row>
    <row r="18" spans="1:22" ht="15.75">
      <c r="A18" s="58" t="s">
        <v>9</v>
      </c>
      <c r="B18" s="59" t="s">
        <v>11</v>
      </c>
      <c r="C18" s="56"/>
      <c r="D18" s="56"/>
      <c r="E18" s="56"/>
      <c r="F18" s="56"/>
      <c r="G18" s="56"/>
      <c r="H18" s="56"/>
      <c r="I18" s="56"/>
      <c r="J18" s="56"/>
      <c r="K18" s="56"/>
      <c r="L18" s="56"/>
      <c r="M18" s="56"/>
      <c r="N18" s="56"/>
      <c r="O18" s="56"/>
      <c r="P18" s="56"/>
      <c r="Q18" s="56"/>
      <c r="R18" s="56"/>
      <c r="S18" s="56"/>
      <c r="T18" s="56"/>
      <c r="U18" s="56"/>
      <c r="V18" s="56"/>
    </row>
    <row r="19" spans="1:22" ht="15.75">
      <c r="A19" s="84" t="s">
        <v>14</v>
      </c>
      <c r="B19" s="85" t="s">
        <v>59</v>
      </c>
      <c r="C19" s="56"/>
      <c r="D19" s="56"/>
      <c r="E19" s="56"/>
      <c r="F19" s="56"/>
      <c r="G19" s="56"/>
      <c r="H19" s="56"/>
      <c r="I19" s="56"/>
      <c r="J19" s="56"/>
      <c r="K19" s="56"/>
      <c r="L19" s="56"/>
      <c r="M19" s="56"/>
      <c r="N19" s="56"/>
      <c r="O19" s="56"/>
      <c r="P19" s="56"/>
      <c r="Q19" s="56"/>
      <c r="R19" s="56"/>
      <c r="S19" s="56"/>
      <c r="T19" s="56"/>
      <c r="U19" s="56"/>
      <c r="V19" s="56"/>
    </row>
    <row r="20" spans="1:22" ht="15.75">
      <c r="A20" s="58" t="s">
        <v>17</v>
      </c>
      <c r="B20" s="59" t="s">
        <v>6</v>
      </c>
      <c r="C20" s="56"/>
      <c r="D20" s="56"/>
      <c r="E20" s="56"/>
      <c r="F20" s="56"/>
      <c r="G20" s="56"/>
      <c r="H20" s="56"/>
      <c r="I20" s="56"/>
      <c r="J20" s="56"/>
      <c r="K20" s="56"/>
      <c r="L20" s="56"/>
      <c r="M20" s="56"/>
      <c r="N20" s="56"/>
      <c r="O20" s="56"/>
      <c r="P20" s="56"/>
      <c r="Q20" s="56"/>
      <c r="R20" s="56"/>
      <c r="S20" s="56"/>
      <c r="T20" s="56"/>
      <c r="U20" s="56"/>
      <c r="V20" s="56"/>
    </row>
    <row r="21" spans="1:22" ht="15.75">
      <c r="A21" s="58" t="s">
        <v>18</v>
      </c>
      <c r="B21" s="86" t="s">
        <v>7</v>
      </c>
      <c r="C21" s="56"/>
      <c r="D21" s="56"/>
      <c r="E21" s="56"/>
      <c r="F21" s="56"/>
      <c r="G21" s="56"/>
      <c r="H21" s="56"/>
      <c r="I21" s="56"/>
      <c r="J21" s="56"/>
      <c r="K21" s="56"/>
      <c r="L21" s="56"/>
      <c r="M21" s="56"/>
      <c r="N21" s="56"/>
      <c r="O21" s="56"/>
      <c r="P21" s="56"/>
      <c r="Q21" s="56"/>
      <c r="R21" s="56"/>
      <c r="S21" s="56"/>
      <c r="T21" s="56"/>
      <c r="U21" s="56"/>
      <c r="V21" s="56"/>
    </row>
    <row r="22" spans="1:22" s="80" customFormat="1" ht="15.75">
      <c r="A22" s="58" t="s">
        <v>9</v>
      </c>
      <c r="B22" s="59" t="s">
        <v>11</v>
      </c>
      <c r="C22" s="56"/>
      <c r="D22" s="56"/>
      <c r="E22" s="56"/>
      <c r="F22" s="56"/>
      <c r="G22" s="56"/>
      <c r="H22" s="56"/>
      <c r="I22" s="56"/>
      <c r="J22" s="56"/>
      <c r="K22" s="56"/>
      <c r="L22" s="56"/>
      <c r="M22" s="56"/>
      <c r="N22" s="56"/>
      <c r="O22" s="56"/>
      <c r="P22" s="56"/>
      <c r="Q22" s="56"/>
      <c r="R22" s="56"/>
      <c r="S22" s="56"/>
      <c r="T22" s="56"/>
      <c r="U22" s="56"/>
      <c r="V22" s="56"/>
    </row>
    <row r="23" spans="1:22" ht="51" customHeight="1">
      <c r="A23" s="663" t="s">
        <v>119</v>
      </c>
      <c r="B23" s="663"/>
      <c r="C23" s="663"/>
      <c r="D23" s="663"/>
      <c r="E23" s="663"/>
      <c r="F23" s="663"/>
      <c r="G23" s="663"/>
      <c r="H23" s="663"/>
      <c r="I23" s="663"/>
      <c r="J23" s="80"/>
      <c r="K23" s="80"/>
      <c r="L23" s="80"/>
      <c r="M23" s="80"/>
      <c r="N23" s="80"/>
      <c r="O23" s="664" t="s">
        <v>127</v>
      </c>
      <c r="P23" s="664"/>
      <c r="Q23" s="664"/>
      <c r="R23" s="664"/>
      <c r="S23" s="664"/>
      <c r="T23" s="664"/>
      <c r="U23" s="664"/>
      <c r="V23" s="664"/>
    </row>
  </sheetData>
  <sheetProtection/>
  <mergeCells count="31">
    <mergeCell ref="F4:F7"/>
    <mergeCell ref="P6:P7"/>
    <mergeCell ref="E3:F3"/>
    <mergeCell ref="E4:E7"/>
    <mergeCell ref="A9:B9"/>
    <mergeCell ref="J4:Q4"/>
    <mergeCell ref="A8:B8"/>
    <mergeCell ref="C3:C7"/>
    <mergeCell ref="K5:Q5"/>
    <mergeCell ref="O6:O7"/>
    <mergeCell ref="D3:D7"/>
    <mergeCell ref="J5:J7"/>
    <mergeCell ref="Q6:Q7"/>
    <mergeCell ref="L6:N6"/>
    <mergeCell ref="A23:I23"/>
    <mergeCell ref="O23:V23"/>
    <mergeCell ref="H3:H7"/>
    <mergeCell ref="A3:B7"/>
    <mergeCell ref="G3:G7"/>
    <mergeCell ref="I4:I7"/>
    <mergeCell ref="T4:T7"/>
    <mergeCell ref="A1:E1"/>
    <mergeCell ref="F1:P1"/>
    <mergeCell ref="Q1:V1"/>
    <mergeCell ref="R2:V2"/>
    <mergeCell ref="U3:U7"/>
    <mergeCell ref="K6:K7"/>
    <mergeCell ref="V3:V7"/>
    <mergeCell ref="I3:T3"/>
    <mergeCell ref="R4:R7"/>
    <mergeCell ref="S4:S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U28"/>
  <sheetViews>
    <sheetView view="pageBreakPreview" zoomScale="115" zoomScaleSheetLayoutView="115" zoomScalePageLayoutView="0" workbookViewId="0" topLeftCell="A1">
      <selection activeCell="C32" sqref="C32"/>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545" t="s">
        <v>320</v>
      </c>
      <c r="B1" s="545"/>
      <c r="C1" s="505" t="s">
        <v>450</v>
      </c>
      <c r="D1" s="505"/>
      <c r="E1" s="505"/>
      <c r="F1" s="505"/>
      <c r="G1" s="505"/>
      <c r="H1" s="505"/>
      <c r="I1" s="542" t="str">
        <f>TT!C2</f>
        <v>Đơn vị  báo cáo: 
Đơn vị nhận báo cáo: </v>
      </c>
      <c r="J1" s="542"/>
      <c r="K1" s="98"/>
      <c r="P1" s="99"/>
    </row>
    <row r="2" spans="1:10" ht="17.25" customHeight="1">
      <c r="A2" s="25"/>
      <c r="B2" s="27"/>
      <c r="D2" s="35"/>
      <c r="E2" s="40">
        <f>COUNTBLANK(C9:J22)</f>
        <v>82</v>
      </c>
      <c r="F2" s="35"/>
      <c r="I2" s="679" t="s">
        <v>301</v>
      </c>
      <c r="J2" s="679"/>
    </row>
    <row r="3" spans="1:10" ht="20.25" customHeight="1">
      <c r="A3" s="689" t="s">
        <v>136</v>
      </c>
      <c r="B3" s="689" t="s">
        <v>157</v>
      </c>
      <c r="C3" s="680" t="s">
        <v>174</v>
      </c>
      <c r="D3" s="680"/>
      <c r="E3" s="680" t="s">
        <v>175</v>
      </c>
      <c r="F3" s="680"/>
      <c r="G3" s="680" t="s">
        <v>176</v>
      </c>
      <c r="H3" s="680"/>
      <c r="I3" s="680" t="s">
        <v>177</v>
      </c>
      <c r="J3" s="680"/>
    </row>
    <row r="4" spans="1:10" ht="9" customHeight="1">
      <c r="A4" s="690"/>
      <c r="B4" s="690"/>
      <c r="C4" s="683" t="s">
        <v>178</v>
      </c>
      <c r="D4" s="683" t="s">
        <v>179</v>
      </c>
      <c r="E4" s="683" t="s">
        <v>178</v>
      </c>
      <c r="F4" s="683" t="s">
        <v>179</v>
      </c>
      <c r="G4" s="683" t="s">
        <v>178</v>
      </c>
      <c r="H4" s="683" t="s">
        <v>179</v>
      </c>
      <c r="I4" s="683" t="s">
        <v>178</v>
      </c>
      <c r="J4" s="683" t="s">
        <v>179</v>
      </c>
    </row>
    <row r="5" spans="1:10" ht="9" customHeight="1">
      <c r="A5" s="690"/>
      <c r="B5" s="690"/>
      <c r="C5" s="684"/>
      <c r="D5" s="684"/>
      <c r="E5" s="684"/>
      <c r="F5" s="684"/>
      <c r="G5" s="684"/>
      <c r="H5" s="684"/>
      <c r="I5" s="684"/>
      <c r="J5" s="684"/>
    </row>
    <row r="6" spans="1:10" ht="9" customHeight="1">
      <c r="A6" s="690"/>
      <c r="B6" s="690"/>
      <c r="C6" s="684"/>
      <c r="D6" s="684"/>
      <c r="E6" s="684"/>
      <c r="F6" s="684"/>
      <c r="G6" s="684"/>
      <c r="H6" s="684"/>
      <c r="I6" s="684"/>
      <c r="J6" s="684"/>
    </row>
    <row r="7" spans="1:10" ht="9" customHeight="1">
      <c r="A7" s="691"/>
      <c r="B7" s="691"/>
      <c r="C7" s="685"/>
      <c r="D7" s="685"/>
      <c r="E7" s="685"/>
      <c r="F7" s="685"/>
      <c r="G7" s="685"/>
      <c r="H7" s="685"/>
      <c r="I7" s="685"/>
      <c r="J7" s="685"/>
    </row>
    <row r="8" spans="1:10" ht="15.75">
      <c r="A8" s="686" t="s">
        <v>3</v>
      </c>
      <c r="B8" s="687"/>
      <c r="C8" s="103" t="s">
        <v>13</v>
      </c>
      <c r="D8" s="103" t="s">
        <v>14</v>
      </c>
      <c r="E8" s="103" t="s">
        <v>19</v>
      </c>
      <c r="F8" s="103" t="s">
        <v>22</v>
      </c>
      <c r="G8" s="103" t="s">
        <v>23</v>
      </c>
      <c r="H8" s="103" t="s">
        <v>24</v>
      </c>
      <c r="I8" s="103" t="s">
        <v>25</v>
      </c>
      <c r="J8" s="103" t="s">
        <v>26</v>
      </c>
    </row>
    <row r="9" spans="1:10" s="248" customFormat="1" ht="15.75">
      <c r="A9" s="688" t="s">
        <v>12</v>
      </c>
      <c r="B9" s="688"/>
      <c r="C9" s="270">
        <f>C10+C11</f>
        <v>0</v>
      </c>
      <c r="D9" s="270">
        <f aca="true" t="shared" si="0" ref="D9:J9">D10+D11</f>
        <v>52722</v>
      </c>
      <c r="E9" s="270">
        <f t="shared" si="0"/>
        <v>0</v>
      </c>
      <c r="F9" s="270">
        <f t="shared" si="0"/>
        <v>52722</v>
      </c>
      <c r="G9" s="270">
        <f t="shared" si="0"/>
        <v>0</v>
      </c>
      <c r="H9" s="270">
        <f t="shared" si="0"/>
        <v>67835</v>
      </c>
      <c r="I9" s="270">
        <f t="shared" si="0"/>
        <v>0</v>
      </c>
      <c r="J9" s="270">
        <f t="shared" si="0"/>
        <v>67835</v>
      </c>
    </row>
    <row r="10" spans="1:10" s="413" customFormat="1" ht="15" customHeight="1">
      <c r="A10" s="458" t="s">
        <v>0</v>
      </c>
      <c r="B10" s="459" t="s">
        <v>327</v>
      </c>
      <c r="C10" s="334"/>
      <c r="D10" s="334"/>
      <c r="E10" s="334"/>
      <c r="F10" s="334"/>
      <c r="G10" s="334"/>
      <c r="H10" s="334"/>
      <c r="I10" s="334"/>
      <c r="J10" s="334"/>
    </row>
    <row r="11" spans="1:10" s="248" customFormat="1" ht="15.75">
      <c r="A11" s="249" t="s">
        <v>1</v>
      </c>
      <c r="B11" s="250" t="s">
        <v>8</v>
      </c>
      <c r="C11" s="334">
        <f>SUM(C12:C23)</f>
        <v>0</v>
      </c>
      <c r="D11" s="334">
        <f aca="true" t="shared" si="1" ref="D11:J11">SUM(D12:D23)</f>
        <v>52722</v>
      </c>
      <c r="E11" s="334">
        <f t="shared" si="1"/>
        <v>0</v>
      </c>
      <c r="F11" s="334">
        <f t="shared" si="1"/>
        <v>52722</v>
      </c>
      <c r="G11" s="334">
        <f t="shared" si="1"/>
        <v>0</v>
      </c>
      <c r="H11" s="334">
        <f t="shared" si="1"/>
        <v>67835</v>
      </c>
      <c r="I11" s="334">
        <f t="shared" si="1"/>
        <v>0</v>
      </c>
      <c r="J11" s="334">
        <f t="shared" si="1"/>
        <v>67835</v>
      </c>
    </row>
    <row r="12" spans="1:10" s="418" customFormat="1" ht="15" customHeight="1">
      <c r="A12" s="332" t="s">
        <v>13</v>
      </c>
      <c r="B12" s="333" t="s">
        <v>388</v>
      </c>
      <c r="C12" s="302"/>
      <c r="D12" s="302"/>
      <c r="E12" s="302"/>
      <c r="F12" s="302"/>
      <c r="G12" s="302"/>
      <c r="H12" s="302"/>
      <c r="I12" s="302"/>
      <c r="J12" s="302"/>
    </row>
    <row r="13" spans="1:10" s="418" customFormat="1" ht="15" customHeight="1">
      <c r="A13" s="332" t="s">
        <v>14</v>
      </c>
      <c r="B13" s="333" t="s">
        <v>389</v>
      </c>
      <c r="C13" s="439"/>
      <c r="D13" s="439"/>
      <c r="E13" s="439"/>
      <c r="F13" s="439"/>
      <c r="G13" s="439"/>
      <c r="H13" s="439"/>
      <c r="I13" s="439"/>
      <c r="J13" s="439"/>
    </row>
    <row r="14" spans="1:10" s="418" customFormat="1" ht="15" customHeight="1">
      <c r="A14" s="332" t="s">
        <v>19</v>
      </c>
      <c r="B14" s="333" t="s">
        <v>390</v>
      </c>
      <c r="C14" s="302"/>
      <c r="D14" s="302"/>
      <c r="E14" s="302"/>
      <c r="F14" s="302"/>
      <c r="G14" s="302"/>
      <c r="H14" s="302"/>
      <c r="I14" s="302"/>
      <c r="J14" s="302"/>
    </row>
    <row r="15" spans="1:10" s="418" customFormat="1" ht="15" customHeight="1">
      <c r="A15" s="332" t="s">
        <v>22</v>
      </c>
      <c r="B15" s="333" t="s">
        <v>391</v>
      </c>
      <c r="C15" s="439"/>
      <c r="D15" s="439">
        <v>26127</v>
      </c>
      <c r="E15" s="439"/>
      <c r="F15" s="439">
        <v>26127</v>
      </c>
      <c r="G15" s="439"/>
      <c r="H15" s="439">
        <v>46763</v>
      </c>
      <c r="I15" s="439"/>
      <c r="J15" s="439">
        <v>46763</v>
      </c>
    </row>
    <row r="16" spans="1:10" s="418" customFormat="1" ht="15" customHeight="1">
      <c r="A16" s="332" t="s">
        <v>23</v>
      </c>
      <c r="B16" s="333" t="s">
        <v>392</v>
      </c>
      <c r="C16" s="302"/>
      <c r="D16" s="302"/>
      <c r="E16" s="302"/>
      <c r="F16" s="302"/>
      <c r="G16" s="302"/>
      <c r="H16" s="302"/>
      <c r="I16" s="302"/>
      <c r="J16" s="302"/>
    </row>
    <row r="17" spans="1:10" s="418" customFormat="1" ht="15" customHeight="1">
      <c r="A17" s="332" t="s">
        <v>24</v>
      </c>
      <c r="B17" s="333" t="s">
        <v>393</v>
      </c>
      <c r="C17" s="302"/>
      <c r="D17" s="302">
        <v>18020</v>
      </c>
      <c r="E17" s="302"/>
      <c r="F17" s="302">
        <v>18020</v>
      </c>
      <c r="G17" s="302"/>
      <c r="H17" s="302">
        <v>13265</v>
      </c>
      <c r="I17" s="302"/>
      <c r="J17" s="302">
        <v>13265</v>
      </c>
    </row>
    <row r="18" spans="1:10" s="418" customFormat="1" ht="15" customHeight="1">
      <c r="A18" s="332" t="s">
        <v>25</v>
      </c>
      <c r="B18" s="333" t="s">
        <v>394</v>
      </c>
      <c r="C18" s="302"/>
      <c r="D18" s="302"/>
      <c r="E18" s="302"/>
      <c r="F18" s="302"/>
      <c r="G18" s="302"/>
      <c r="H18" s="302"/>
      <c r="I18" s="302"/>
      <c r="J18" s="302"/>
    </row>
    <row r="19" spans="1:10" s="418" customFormat="1" ht="15" customHeight="1">
      <c r="A19" s="332" t="s">
        <v>26</v>
      </c>
      <c r="B19" s="333" t="s">
        <v>395</v>
      </c>
      <c r="C19" s="439"/>
      <c r="D19" s="439">
        <v>8575</v>
      </c>
      <c r="E19" s="439"/>
      <c r="F19" s="439">
        <v>8575</v>
      </c>
      <c r="G19" s="439"/>
      <c r="H19" s="439">
        <v>3675</v>
      </c>
      <c r="I19" s="439"/>
      <c r="J19" s="439">
        <v>3675</v>
      </c>
    </row>
    <row r="20" spans="1:10" s="418" customFormat="1" ht="15" customHeight="1">
      <c r="A20" s="332" t="s">
        <v>27</v>
      </c>
      <c r="B20" s="333" t="s">
        <v>396</v>
      </c>
      <c r="C20" s="302"/>
      <c r="D20" s="302"/>
      <c r="E20" s="302"/>
      <c r="F20" s="302"/>
      <c r="G20" s="302"/>
      <c r="H20" s="302"/>
      <c r="I20" s="302"/>
      <c r="J20" s="302"/>
    </row>
    <row r="21" spans="1:10" s="418" customFormat="1" ht="15" customHeight="1">
      <c r="A21" s="332" t="s">
        <v>29</v>
      </c>
      <c r="B21" s="333" t="s">
        <v>397</v>
      </c>
      <c r="C21" s="302"/>
      <c r="D21" s="302"/>
      <c r="E21" s="302"/>
      <c r="F21" s="302"/>
      <c r="G21" s="302"/>
      <c r="H21" s="302">
        <v>4132</v>
      </c>
      <c r="I21" s="302"/>
      <c r="J21" s="302">
        <v>4132</v>
      </c>
    </row>
    <row r="22" spans="1:10" s="418" customFormat="1" ht="15" customHeight="1">
      <c r="A22" s="332" t="s">
        <v>30</v>
      </c>
      <c r="B22" s="333" t="s">
        <v>398</v>
      </c>
      <c r="C22" s="302"/>
      <c r="D22" s="439"/>
      <c r="E22" s="439"/>
      <c r="F22" s="439"/>
      <c r="G22" s="439"/>
      <c r="H22" s="439"/>
      <c r="I22" s="439"/>
      <c r="J22" s="439"/>
    </row>
    <row r="23" spans="1:10" s="418" customFormat="1" ht="15" customHeight="1">
      <c r="A23" s="332" t="s">
        <v>104</v>
      </c>
      <c r="B23" s="333" t="s">
        <v>399</v>
      </c>
      <c r="C23" s="310"/>
      <c r="D23" s="310"/>
      <c r="E23" s="310"/>
      <c r="F23" s="310"/>
      <c r="G23" s="310"/>
      <c r="H23" s="310"/>
      <c r="I23" s="310"/>
      <c r="J23" s="310"/>
    </row>
    <row r="24" spans="1:10" ht="16.5">
      <c r="A24" s="6"/>
      <c r="B24" s="681" t="s">
        <v>283</v>
      </c>
      <c r="C24" s="681"/>
      <c r="D24" s="245"/>
      <c r="E24" s="245"/>
      <c r="F24" s="245"/>
      <c r="G24" s="681" t="str">
        <f>TT!C5</f>
        <v>PHÓ CỤC TRƯỞNG</v>
      </c>
      <c r="H24" s="681"/>
      <c r="I24" s="681"/>
      <c r="J24" s="681"/>
    </row>
    <row r="25" spans="2:10" ht="16.5">
      <c r="B25" s="246"/>
      <c r="C25" s="246"/>
      <c r="D25" s="247"/>
      <c r="E25" s="247"/>
      <c r="F25" s="247"/>
      <c r="G25" s="246"/>
      <c r="H25" s="246"/>
      <c r="I25" s="246"/>
      <c r="J25" s="246"/>
    </row>
    <row r="26" spans="1:21" s="490" customFormat="1" ht="33" customHeight="1">
      <c r="A26" s="485"/>
      <c r="B26" s="527" t="s">
        <v>458</v>
      </c>
      <c r="C26" s="527"/>
      <c r="D26" s="527"/>
      <c r="E26" s="485"/>
      <c r="F26" s="487"/>
      <c r="G26" s="487"/>
      <c r="H26" s="487"/>
      <c r="I26" s="488"/>
      <c r="J26" s="488"/>
      <c r="K26" s="488"/>
      <c r="L26" s="488"/>
      <c r="M26" s="488"/>
      <c r="N26" s="488"/>
      <c r="O26" s="488"/>
      <c r="P26" s="527" t="s">
        <v>458</v>
      </c>
      <c r="Q26" s="527"/>
      <c r="R26" s="527"/>
      <c r="S26" s="486"/>
      <c r="T26" s="489"/>
      <c r="U26" s="489"/>
    </row>
    <row r="27" spans="2:10" ht="16.5">
      <c r="B27" s="246"/>
      <c r="C27" s="246"/>
      <c r="D27" s="247"/>
      <c r="E27" s="247"/>
      <c r="F27" s="247"/>
      <c r="G27" s="246"/>
      <c r="H27" s="246"/>
      <c r="I27" s="246"/>
      <c r="J27" s="246"/>
    </row>
    <row r="28" spans="2:10" ht="16.5">
      <c r="B28" s="682" t="str">
        <f>TT!C6</f>
        <v>Nguyễn Thị Nga</v>
      </c>
      <c r="C28" s="682"/>
      <c r="D28" s="247"/>
      <c r="E28" s="247"/>
      <c r="F28" s="247"/>
      <c r="G28" s="682" t="str">
        <f>TT!C3</f>
        <v>Lường Quang Yên</v>
      </c>
      <c r="H28" s="682"/>
      <c r="I28" s="682"/>
      <c r="J28" s="682"/>
    </row>
  </sheetData>
  <sheetProtection formatCells="0" formatColumns="0" formatRows="0" insertRows="0" deleteRows="0"/>
  <mergeCells count="26">
    <mergeCell ref="C4:C7"/>
    <mergeCell ref="D4:D7"/>
    <mergeCell ref="E4:E7"/>
    <mergeCell ref="F4:F7"/>
    <mergeCell ref="A3:A7"/>
    <mergeCell ref="B3:B7"/>
    <mergeCell ref="B28:C28"/>
    <mergeCell ref="G24:J24"/>
    <mergeCell ref="G28:J28"/>
    <mergeCell ref="I4:I7"/>
    <mergeCell ref="J4:J7"/>
    <mergeCell ref="G3:H3"/>
    <mergeCell ref="I3:J3"/>
    <mergeCell ref="A8:B8"/>
    <mergeCell ref="A9:B9"/>
    <mergeCell ref="G4:G7"/>
    <mergeCell ref="B26:D26"/>
    <mergeCell ref="P26:R26"/>
    <mergeCell ref="I1:J1"/>
    <mergeCell ref="I2:J2"/>
    <mergeCell ref="C3:D3"/>
    <mergeCell ref="E3:F3"/>
    <mergeCell ref="A1:B1"/>
    <mergeCell ref="C1:H1"/>
    <mergeCell ref="B24:C24"/>
    <mergeCell ref="H4:H7"/>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AI29"/>
  <sheetViews>
    <sheetView view="pageBreakPreview" zoomScaleSheetLayoutView="100" zoomScalePageLayoutView="0" workbookViewId="0" topLeftCell="A1">
      <selection activeCell="E19" sqref="E19"/>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84" customHeight="1">
      <c r="A1" s="545" t="s">
        <v>321</v>
      </c>
      <c r="B1" s="545"/>
      <c r="C1" s="505" t="s">
        <v>451</v>
      </c>
      <c r="D1" s="505"/>
      <c r="E1" s="505"/>
      <c r="F1" s="505"/>
      <c r="G1" s="505"/>
      <c r="H1" s="505"/>
      <c r="I1" s="542" t="str">
        <f>TT!C2</f>
        <v>Đơn vị  báo cáo: 
Đơn vị nhận báo cáo: </v>
      </c>
      <c r="J1" s="542"/>
    </row>
    <row r="2" spans="1:10" ht="15.75">
      <c r="A2" s="25"/>
      <c r="B2" s="27"/>
      <c r="C2" s="101"/>
      <c r="D2" s="256"/>
      <c r="E2" s="257"/>
      <c r="F2" s="257"/>
      <c r="G2" s="4"/>
      <c r="H2" s="102"/>
      <c r="I2" s="693" t="s">
        <v>120</v>
      </c>
      <c r="J2" s="693"/>
    </row>
    <row r="3" spans="1:10" s="2" customFormat="1" ht="20.25" customHeight="1">
      <c r="A3" s="683" t="s">
        <v>136</v>
      </c>
      <c r="B3" s="683" t="s">
        <v>157</v>
      </c>
      <c r="C3" s="683" t="s">
        <v>180</v>
      </c>
      <c r="D3" s="680" t="s">
        <v>4</v>
      </c>
      <c r="E3" s="680"/>
      <c r="F3" s="680" t="s">
        <v>181</v>
      </c>
      <c r="G3" s="680" t="s">
        <v>4</v>
      </c>
      <c r="H3" s="680"/>
      <c r="I3" s="680"/>
      <c r="J3" s="680"/>
    </row>
    <row r="4" spans="1:10" s="2" customFormat="1" ht="20.25" customHeight="1">
      <c r="A4" s="684"/>
      <c r="B4" s="684"/>
      <c r="C4" s="684"/>
      <c r="D4" s="680" t="s">
        <v>182</v>
      </c>
      <c r="E4" s="680" t="s">
        <v>183</v>
      </c>
      <c r="F4" s="680"/>
      <c r="G4" s="680" t="s">
        <v>184</v>
      </c>
      <c r="H4" s="680" t="s">
        <v>185</v>
      </c>
      <c r="I4" s="680" t="s">
        <v>186</v>
      </c>
      <c r="J4" s="680" t="s">
        <v>187</v>
      </c>
    </row>
    <row r="5" spans="1:10" s="2" customFormat="1" ht="20.25" customHeight="1">
      <c r="A5" s="684"/>
      <c r="B5" s="684"/>
      <c r="C5" s="684"/>
      <c r="D5" s="680"/>
      <c r="E5" s="680"/>
      <c r="F5" s="680"/>
      <c r="G5" s="680"/>
      <c r="H5" s="680"/>
      <c r="I5" s="680"/>
      <c r="J5" s="680"/>
    </row>
    <row r="6" spans="1:10" s="2" customFormat="1" ht="20.25" customHeight="1">
      <c r="A6" s="684"/>
      <c r="B6" s="684"/>
      <c r="C6" s="684"/>
      <c r="D6" s="680"/>
      <c r="E6" s="680"/>
      <c r="F6" s="680"/>
      <c r="G6" s="680"/>
      <c r="H6" s="680"/>
      <c r="I6" s="680"/>
      <c r="J6" s="680"/>
    </row>
    <row r="7" spans="1:10" s="104" customFormat="1" ht="17.25" customHeight="1">
      <c r="A7" s="685"/>
      <c r="B7" s="685"/>
      <c r="C7" s="684"/>
      <c r="D7" s="680"/>
      <c r="E7" s="680"/>
      <c r="F7" s="680"/>
      <c r="G7" s="680"/>
      <c r="H7" s="680"/>
      <c r="I7" s="680"/>
      <c r="J7" s="680"/>
    </row>
    <row r="8" spans="1:10" ht="15.75" customHeight="1">
      <c r="A8" s="694" t="s">
        <v>3</v>
      </c>
      <c r="B8" s="695"/>
      <c r="C8" s="105">
        <v>1</v>
      </c>
      <c r="D8" s="105" t="s">
        <v>14</v>
      </c>
      <c r="E8" s="105" t="s">
        <v>19</v>
      </c>
      <c r="F8" s="105" t="s">
        <v>22</v>
      </c>
      <c r="G8" s="105" t="s">
        <v>23</v>
      </c>
      <c r="H8" s="105" t="s">
        <v>24</v>
      </c>
      <c r="I8" s="105" t="s">
        <v>25</v>
      </c>
      <c r="J8" s="105" t="s">
        <v>26</v>
      </c>
    </row>
    <row r="9" spans="1:10" s="248" customFormat="1" ht="24.75" customHeight="1">
      <c r="A9" s="696" t="s">
        <v>10</v>
      </c>
      <c r="B9" s="697"/>
      <c r="C9" s="271">
        <f>C10+C11</f>
        <v>36</v>
      </c>
      <c r="D9" s="271">
        <f aca="true" t="shared" si="0" ref="D9:J9">D10+D11</f>
        <v>33</v>
      </c>
      <c r="E9" s="271">
        <f t="shared" si="0"/>
        <v>3</v>
      </c>
      <c r="F9" s="271">
        <f>F10+F11</f>
        <v>36</v>
      </c>
      <c r="G9" s="271">
        <f>G10+G11</f>
        <v>3</v>
      </c>
      <c r="H9" s="271">
        <f>H10+H11</f>
        <v>29</v>
      </c>
      <c r="I9" s="271">
        <f t="shared" si="0"/>
        <v>2</v>
      </c>
      <c r="J9" s="271">
        <f t="shared" si="0"/>
        <v>2</v>
      </c>
    </row>
    <row r="10" spans="1:35" s="418" customFormat="1" ht="15" customHeight="1">
      <c r="A10" s="339" t="s">
        <v>0</v>
      </c>
      <c r="B10" s="371" t="s">
        <v>327</v>
      </c>
      <c r="C10" s="310">
        <f>D10+E10</f>
        <v>2</v>
      </c>
      <c r="D10" s="310">
        <v>2</v>
      </c>
      <c r="E10" s="310"/>
      <c r="F10" s="310">
        <f>G10+H10+I10+J10</f>
        <v>2</v>
      </c>
      <c r="G10" s="310"/>
      <c r="H10" s="310">
        <v>2</v>
      </c>
      <c r="I10" s="310"/>
      <c r="J10" s="310"/>
      <c r="N10" s="413"/>
      <c r="O10" s="413"/>
      <c r="P10" s="413"/>
      <c r="Q10" s="413"/>
      <c r="R10" s="413"/>
      <c r="S10" s="413"/>
      <c r="T10" s="413"/>
      <c r="U10" s="413"/>
      <c r="V10" s="413"/>
      <c r="W10" s="413"/>
      <c r="X10" s="413"/>
      <c r="Y10" s="413"/>
      <c r="Z10" s="413"/>
      <c r="AA10" s="413"/>
      <c r="AB10" s="413"/>
      <c r="AC10" s="413"/>
      <c r="AD10" s="413"/>
      <c r="AE10" s="413"/>
      <c r="AF10" s="413"/>
      <c r="AG10" s="413"/>
      <c r="AH10" s="413"/>
      <c r="AI10" s="413"/>
    </row>
    <row r="11" spans="1:10" s="248" customFormat="1" ht="24.75" customHeight="1">
      <c r="A11" s="252" t="s">
        <v>1</v>
      </c>
      <c r="B11" s="251" t="s">
        <v>8</v>
      </c>
      <c r="C11" s="335">
        <f>SUM(C12:C23)</f>
        <v>34</v>
      </c>
      <c r="D11" s="335">
        <f aca="true" t="shared" si="1" ref="D11:J11">SUM(D12:D23)</f>
        <v>31</v>
      </c>
      <c r="E11" s="335">
        <f t="shared" si="1"/>
        <v>3</v>
      </c>
      <c r="F11" s="335">
        <f t="shared" si="1"/>
        <v>34</v>
      </c>
      <c r="G11" s="335">
        <f t="shared" si="1"/>
        <v>3</v>
      </c>
      <c r="H11" s="335">
        <f t="shared" si="1"/>
        <v>27</v>
      </c>
      <c r="I11" s="335">
        <f t="shared" si="1"/>
        <v>2</v>
      </c>
      <c r="J11" s="335">
        <f t="shared" si="1"/>
        <v>2</v>
      </c>
    </row>
    <row r="12" spans="1:35" s="418" customFormat="1" ht="15" customHeight="1">
      <c r="A12" s="339" t="s">
        <v>13</v>
      </c>
      <c r="B12" s="371" t="s">
        <v>388</v>
      </c>
      <c r="C12" s="310">
        <f>D12+E12</f>
        <v>4</v>
      </c>
      <c r="D12" s="310">
        <v>4</v>
      </c>
      <c r="E12" s="310"/>
      <c r="F12" s="310">
        <f>G12+H12+I12+J12</f>
        <v>4</v>
      </c>
      <c r="G12" s="310"/>
      <c r="H12" s="310">
        <v>1</v>
      </c>
      <c r="I12" s="310">
        <v>2</v>
      </c>
      <c r="J12" s="310">
        <v>1</v>
      </c>
      <c r="N12" s="413"/>
      <c r="O12" s="413"/>
      <c r="P12" s="413"/>
      <c r="Q12" s="413"/>
      <c r="R12" s="413"/>
      <c r="S12" s="413"/>
      <c r="T12" s="413"/>
      <c r="U12" s="413"/>
      <c r="V12" s="413"/>
      <c r="W12" s="413"/>
      <c r="X12" s="413"/>
      <c r="Y12" s="413"/>
      <c r="Z12" s="413"/>
      <c r="AA12" s="413"/>
      <c r="AB12" s="413"/>
      <c r="AC12" s="413"/>
      <c r="AD12" s="413"/>
      <c r="AE12" s="413"/>
      <c r="AF12" s="413"/>
      <c r="AG12" s="413"/>
      <c r="AH12" s="413"/>
      <c r="AI12" s="413"/>
    </row>
    <row r="13" spans="1:35" s="418" customFormat="1" ht="15" customHeight="1">
      <c r="A13" s="339" t="s">
        <v>14</v>
      </c>
      <c r="B13" s="371" t="s">
        <v>389</v>
      </c>
      <c r="C13" s="310">
        <f aca="true" t="shared" si="2" ref="C13:C23">D13+E13</f>
        <v>10</v>
      </c>
      <c r="D13" s="478">
        <v>10</v>
      </c>
      <c r="E13" s="372"/>
      <c r="F13" s="340">
        <f>G13+H13+I13+J13</f>
        <v>10</v>
      </c>
      <c r="G13" s="372"/>
      <c r="H13" s="372">
        <v>9</v>
      </c>
      <c r="I13" s="372"/>
      <c r="J13" s="373">
        <v>1</v>
      </c>
      <c r="N13" s="413"/>
      <c r="O13" s="413"/>
      <c r="P13" s="413"/>
      <c r="Q13" s="413"/>
      <c r="R13" s="413"/>
      <c r="S13" s="413"/>
      <c r="T13" s="413"/>
      <c r="U13" s="413"/>
      <c r="V13" s="413"/>
      <c r="W13" s="413"/>
      <c r="X13" s="413"/>
      <c r="Y13" s="413"/>
      <c r="Z13" s="413"/>
      <c r="AA13" s="413"/>
      <c r="AB13" s="413"/>
      <c r="AC13" s="413"/>
      <c r="AD13" s="413"/>
      <c r="AE13" s="413"/>
      <c r="AF13" s="413"/>
      <c r="AG13" s="413"/>
      <c r="AH13" s="413"/>
      <c r="AI13" s="413"/>
    </row>
    <row r="14" spans="1:35" s="418" customFormat="1" ht="15" customHeight="1">
      <c r="A14" s="339" t="s">
        <v>19</v>
      </c>
      <c r="B14" s="371" t="s">
        <v>390</v>
      </c>
      <c r="C14" s="310">
        <f t="shared" si="2"/>
        <v>10</v>
      </c>
      <c r="D14" s="310">
        <v>8</v>
      </c>
      <c r="E14" s="310">
        <v>2</v>
      </c>
      <c r="F14" s="310">
        <f>G14+H14+I14+J14</f>
        <v>10</v>
      </c>
      <c r="G14" s="310">
        <v>2</v>
      </c>
      <c r="H14" s="310">
        <v>8</v>
      </c>
      <c r="I14" s="310"/>
      <c r="J14" s="310"/>
      <c r="N14" s="413"/>
      <c r="O14" s="413"/>
      <c r="P14" s="413"/>
      <c r="Q14" s="413"/>
      <c r="R14" s="413"/>
      <c r="S14" s="413"/>
      <c r="T14" s="413"/>
      <c r="U14" s="413"/>
      <c r="V14" s="413"/>
      <c r="W14" s="413"/>
      <c r="X14" s="413"/>
      <c r="Y14" s="413"/>
      <c r="Z14" s="413"/>
      <c r="AA14" s="413"/>
      <c r="AB14" s="413"/>
      <c r="AC14" s="413"/>
      <c r="AD14" s="413"/>
      <c r="AE14" s="413"/>
      <c r="AF14" s="413"/>
      <c r="AG14" s="413"/>
      <c r="AH14" s="413"/>
      <c r="AI14" s="413"/>
    </row>
    <row r="15" spans="1:35" s="418" customFormat="1" ht="15" customHeight="1">
      <c r="A15" s="339" t="s">
        <v>22</v>
      </c>
      <c r="B15" s="371" t="s">
        <v>391</v>
      </c>
      <c r="C15" s="310">
        <f t="shared" si="2"/>
        <v>1</v>
      </c>
      <c r="D15" s="310">
        <v>1</v>
      </c>
      <c r="E15" s="310"/>
      <c r="F15" s="310">
        <f>G15+H15+I15+J15</f>
        <v>1</v>
      </c>
      <c r="G15" s="310"/>
      <c r="H15" s="310">
        <v>1</v>
      </c>
      <c r="I15" s="310"/>
      <c r="J15" s="310"/>
      <c r="N15" s="413"/>
      <c r="O15" s="413"/>
      <c r="P15" s="413"/>
      <c r="Q15" s="413"/>
      <c r="R15" s="413"/>
      <c r="S15" s="413"/>
      <c r="T15" s="413"/>
      <c r="U15" s="413"/>
      <c r="V15" s="413"/>
      <c r="W15" s="413"/>
      <c r="X15" s="413"/>
      <c r="Y15" s="413"/>
      <c r="Z15" s="413"/>
      <c r="AA15" s="413"/>
      <c r="AB15" s="413"/>
      <c r="AC15" s="413"/>
      <c r="AD15" s="413"/>
      <c r="AE15" s="413"/>
      <c r="AF15" s="413"/>
      <c r="AG15" s="413"/>
      <c r="AH15" s="413"/>
      <c r="AI15" s="413"/>
    </row>
    <row r="16" spans="1:35" s="418" customFormat="1" ht="15" customHeight="1">
      <c r="A16" s="339" t="s">
        <v>23</v>
      </c>
      <c r="B16" s="371" t="s">
        <v>392</v>
      </c>
      <c r="C16" s="310">
        <f t="shared" si="2"/>
        <v>1</v>
      </c>
      <c r="D16" s="310">
        <v>1</v>
      </c>
      <c r="E16" s="310"/>
      <c r="F16" s="310">
        <f aca="true" t="shared" si="3" ref="F16:F23">G16+H16+I16+J16</f>
        <v>1</v>
      </c>
      <c r="G16" s="310"/>
      <c r="H16" s="310">
        <v>1</v>
      </c>
      <c r="I16" s="310"/>
      <c r="J16" s="310"/>
      <c r="N16" s="413"/>
      <c r="O16" s="413"/>
      <c r="P16" s="413"/>
      <c r="Q16" s="413"/>
      <c r="R16" s="413"/>
      <c r="S16" s="413"/>
      <c r="T16" s="413"/>
      <c r="U16" s="413"/>
      <c r="V16" s="413"/>
      <c r="W16" s="413"/>
      <c r="X16" s="413"/>
      <c r="Y16" s="413"/>
      <c r="Z16" s="413"/>
      <c r="AA16" s="413"/>
      <c r="AB16" s="413"/>
      <c r="AC16" s="413"/>
      <c r="AD16" s="413"/>
      <c r="AE16" s="413"/>
      <c r="AF16" s="413"/>
      <c r="AG16" s="413"/>
      <c r="AH16" s="413"/>
      <c r="AI16" s="413"/>
    </row>
    <row r="17" spans="1:35" s="418" customFormat="1" ht="15" customHeight="1">
      <c r="A17" s="339" t="s">
        <v>24</v>
      </c>
      <c r="B17" s="371" t="s">
        <v>393</v>
      </c>
      <c r="C17" s="310">
        <f t="shared" si="2"/>
        <v>6</v>
      </c>
      <c r="D17" s="310">
        <v>6</v>
      </c>
      <c r="E17" s="310"/>
      <c r="F17" s="310">
        <f t="shared" si="3"/>
        <v>6</v>
      </c>
      <c r="G17" s="310"/>
      <c r="H17" s="310">
        <v>6</v>
      </c>
      <c r="I17" s="310"/>
      <c r="J17" s="310"/>
      <c r="N17" s="413"/>
      <c r="O17" s="413"/>
      <c r="P17" s="413"/>
      <c r="Q17" s="413"/>
      <c r="R17" s="413"/>
      <c r="S17" s="413"/>
      <c r="T17" s="413"/>
      <c r="U17" s="413"/>
      <c r="V17" s="413"/>
      <c r="W17" s="413"/>
      <c r="X17" s="413"/>
      <c r="Y17" s="413"/>
      <c r="Z17" s="413"/>
      <c r="AA17" s="413"/>
      <c r="AB17" s="413"/>
      <c r="AC17" s="413"/>
      <c r="AD17" s="413"/>
      <c r="AE17" s="413"/>
      <c r="AF17" s="413"/>
      <c r="AG17" s="413"/>
      <c r="AH17" s="413"/>
      <c r="AI17" s="413"/>
    </row>
    <row r="18" spans="1:35" s="418" customFormat="1" ht="15" customHeight="1">
      <c r="A18" s="339" t="s">
        <v>25</v>
      </c>
      <c r="B18" s="371" t="s">
        <v>394</v>
      </c>
      <c r="C18" s="310">
        <f t="shared" si="2"/>
        <v>0</v>
      </c>
      <c r="D18" s="372"/>
      <c r="E18" s="372"/>
      <c r="F18" s="310">
        <f t="shared" si="3"/>
        <v>0</v>
      </c>
      <c r="G18" s="372"/>
      <c r="H18" s="372"/>
      <c r="I18" s="372"/>
      <c r="J18" s="373"/>
      <c r="N18" s="413"/>
      <c r="O18" s="413"/>
      <c r="P18" s="413"/>
      <c r="Q18" s="413"/>
      <c r="R18" s="413"/>
      <c r="S18" s="413"/>
      <c r="T18" s="413"/>
      <c r="U18" s="413"/>
      <c r="V18" s="413"/>
      <c r="W18" s="413"/>
      <c r="X18" s="413"/>
      <c r="Y18" s="413"/>
      <c r="Z18" s="413"/>
      <c r="AA18" s="413"/>
      <c r="AB18" s="413"/>
      <c r="AC18" s="413"/>
      <c r="AD18" s="413"/>
      <c r="AE18" s="413"/>
      <c r="AF18" s="413"/>
      <c r="AG18" s="413"/>
      <c r="AH18" s="413"/>
      <c r="AI18" s="413"/>
    </row>
    <row r="19" spans="1:35" s="418" customFormat="1" ht="15" customHeight="1">
      <c r="A19" s="339" t="s">
        <v>26</v>
      </c>
      <c r="B19" s="371" t="s">
        <v>395</v>
      </c>
      <c r="C19" s="310">
        <f t="shared" si="2"/>
        <v>0</v>
      </c>
      <c r="D19" s="310"/>
      <c r="E19" s="310"/>
      <c r="F19" s="310">
        <f t="shared" si="3"/>
        <v>0</v>
      </c>
      <c r="G19" s="310"/>
      <c r="H19" s="310"/>
      <c r="I19" s="310"/>
      <c r="J19" s="310"/>
      <c r="N19" s="413"/>
      <c r="O19" s="413"/>
      <c r="P19" s="413"/>
      <c r="Q19" s="413"/>
      <c r="R19" s="413"/>
      <c r="S19" s="413"/>
      <c r="T19" s="413"/>
      <c r="U19" s="413"/>
      <c r="V19" s="413"/>
      <c r="W19" s="413"/>
      <c r="X19" s="413"/>
      <c r="Y19" s="413"/>
      <c r="Z19" s="413"/>
      <c r="AA19" s="413"/>
      <c r="AB19" s="413"/>
      <c r="AC19" s="413"/>
      <c r="AD19" s="413"/>
      <c r="AE19" s="413"/>
      <c r="AF19" s="413"/>
      <c r="AG19" s="413"/>
      <c r="AH19" s="413"/>
      <c r="AI19" s="413"/>
    </row>
    <row r="20" spans="1:35" s="418" customFormat="1" ht="15" customHeight="1">
      <c r="A20" s="339" t="s">
        <v>27</v>
      </c>
      <c r="B20" s="371" t="s">
        <v>396</v>
      </c>
      <c r="C20" s="310">
        <f>D20+E20</f>
        <v>0</v>
      </c>
      <c r="D20" s="310"/>
      <c r="E20" s="310"/>
      <c r="F20" s="310">
        <f t="shared" si="3"/>
        <v>0</v>
      </c>
      <c r="G20" s="310"/>
      <c r="H20" s="310"/>
      <c r="I20" s="310"/>
      <c r="J20" s="310"/>
      <c r="N20" s="413"/>
      <c r="O20" s="413"/>
      <c r="P20" s="413"/>
      <c r="Q20" s="413"/>
      <c r="R20" s="413"/>
      <c r="S20" s="413"/>
      <c r="T20" s="413"/>
      <c r="U20" s="413"/>
      <c r="V20" s="413"/>
      <c r="W20" s="413"/>
      <c r="X20" s="413"/>
      <c r="Y20" s="413"/>
      <c r="Z20" s="413"/>
      <c r="AA20" s="413"/>
      <c r="AB20" s="413"/>
      <c r="AC20" s="413"/>
      <c r="AD20" s="413"/>
      <c r="AE20" s="413"/>
      <c r="AF20" s="413"/>
      <c r="AG20" s="413"/>
      <c r="AH20" s="413"/>
      <c r="AI20" s="413"/>
    </row>
    <row r="21" spans="1:35" s="418" customFormat="1" ht="15" customHeight="1">
      <c r="A21" s="339" t="s">
        <v>29</v>
      </c>
      <c r="B21" s="371" t="s">
        <v>397</v>
      </c>
      <c r="C21" s="310">
        <f t="shared" si="2"/>
        <v>0</v>
      </c>
      <c r="D21" s="310"/>
      <c r="E21" s="310"/>
      <c r="F21" s="310">
        <f t="shared" si="3"/>
        <v>0</v>
      </c>
      <c r="G21" s="310"/>
      <c r="H21" s="310"/>
      <c r="I21" s="310"/>
      <c r="J21" s="310"/>
      <c r="N21" s="413"/>
      <c r="O21" s="413"/>
      <c r="P21" s="413"/>
      <c r="Q21" s="413"/>
      <c r="R21" s="413"/>
      <c r="S21" s="413"/>
      <c r="T21" s="413"/>
      <c r="U21" s="413"/>
      <c r="V21" s="413"/>
      <c r="W21" s="413"/>
      <c r="X21" s="413"/>
      <c r="Y21" s="413"/>
      <c r="Z21" s="413"/>
      <c r="AA21" s="413"/>
      <c r="AB21" s="413"/>
      <c r="AC21" s="413"/>
      <c r="AD21" s="413"/>
      <c r="AE21" s="413"/>
      <c r="AF21" s="413"/>
      <c r="AG21" s="413"/>
      <c r="AH21" s="413"/>
      <c r="AI21" s="413"/>
    </row>
    <row r="22" spans="1:35" s="418" customFormat="1" ht="15" customHeight="1">
      <c r="A22" s="339" t="s">
        <v>30</v>
      </c>
      <c r="B22" s="371" t="s">
        <v>398</v>
      </c>
      <c r="C22" s="310">
        <f t="shared" si="2"/>
        <v>2</v>
      </c>
      <c r="D22" s="310">
        <v>1</v>
      </c>
      <c r="E22" s="310">
        <v>1</v>
      </c>
      <c r="F22" s="310">
        <f>G22+H22+I22+J22</f>
        <v>2</v>
      </c>
      <c r="G22" s="310">
        <v>1</v>
      </c>
      <c r="H22" s="310">
        <v>1</v>
      </c>
      <c r="I22" s="310"/>
      <c r="J22" s="310"/>
      <c r="N22" s="413"/>
      <c r="O22" s="413"/>
      <c r="P22" s="413"/>
      <c r="Q22" s="413"/>
      <c r="R22" s="413"/>
      <c r="S22" s="413"/>
      <c r="T22" s="413"/>
      <c r="U22" s="413"/>
      <c r="V22" s="413"/>
      <c r="W22" s="413"/>
      <c r="X22" s="413"/>
      <c r="Y22" s="413"/>
      <c r="Z22" s="413"/>
      <c r="AA22" s="413"/>
      <c r="AB22" s="413"/>
      <c r="AC22" s="413"/>
      <c r="AD22" s="413"/>
      <c r="AE22" s="413"/>
      <c r="AF22" s="413"/>
      <c r="AG22" s="413"/>
      <c r="AH22" s="413"/>
      <c r="AI22" s="413"/>
    </row>
    <row r="23" spans="1:35" s="418" customFormat="1" ht="15" customHeight="1">
      <c r="A23" s="339" t="s">
        <v>104</v>
      </c>
      <c r="B23" s="371" t="s">
        <v>399</v>
      </c>
      <c r="C23" s="310">
        <f t="shared" si="2"/>
        <v>0</v>
      </c>
      <c r="D23" s="310"/>
      <c r="E23" s="310"/>
      <c r="F23" s="310">
        <f t="shared" si="3"/>
        <v>0</v>
      </c>
      <c r="G23" s="310"/>
      <c r="H23" s="310"/>
      <c r="I23" s="310"/>
      <c r="J23" s="310"/>
      <c r="N23" s="413"/>
      <c r="O23" s="413"/>
      <c r="P23" s="413"/>
      <c r="Q23" s="413"/>
      <c r="R23" s="413"/>
      <c r="S23" s="413"/>
      <c r="T23" s="413"/>
      <c r="U23" s="413"/>
      <c r="V23" s="413"/>
      <c r="W23" s="413"/>
      <c r="X23" s="413"/>
      <c r="Y23" s="413"/>
      <c r="Z23" s="413"/>
      <c r="AA23" s="413"/>
      <c r="AB23" s="413"/>
      <c r="AC23" s="413"/>
      <c r="AD23" s="413"/>
      <c r="AE23" s="413"/>
      <c r="AF23" s="413"/>
      <c r="AG23" s="413"/>
      <c r="AH23" s="413"/>
      <c r="AI23" s="413"/>
    </row>
    <row r="24" spans="1:10" ht="16.5">
      <c r="A24" s="6"/>
      <c r="B24" s="698" t="str">
        <f>TT!C7</f>
        <v>Sơn La, ngày  29 tháng 2 năm 2021</v>
      </c>
      <c r="C24" s="698"/>
      <c r="D24" s="698"/>
      <c r="E24" s="244"/>
      <c r="F24" s="100"/>
      <c r="G24" s="698" t="str">
        <f>TT!C4</f>
        <v>Sơn La, ngày  29 tháng 2 năm 2021</v>
      </c>
      <c r="H24" s="698"/>
      <c r="I24" s="698"/>
      <c r="J24" s="698"/>
    </row>
    <row r="25" spans="1:10" ht="16.5">
      <c r="A25" s="6"/>
      <c r="B25" s="681" t="s">
        <v>283</v>
      </c>
      <c r="C25" s="681"/>
      <c r="D25" s="681"/>
      <c r="E25" s="245"/>
      <c r="F25" s="245"/>
      <c r="G25" s="681" t="str">
        <f>TT!C5</f>
        <v>PHÓ CỤC TRƯỞNG</v>
      </c>
      <c r="H25" s="681"/>
      <c r="I25" s="681"/>
      <c r="J25" s="681"/>
    </row>
    <row r="26" spans="2:10" ht="16.5">
      <c r="B26" s="246"/>
      <c r="C26" s="246"/>
      <c r="D26" s="247"/>
      <c r="E26" s="247"/>
      <c r="F26" s="247"/>
      <c r="G26" s="246"/>
      <c r="H26" s="246"/>
      <c r="I26" s="246"/>
      <c r="J26" s="246"/>
    </row>
    <row r="27" spans="1:21" s="490" customFormat="1" ht="32.25" customHeight="1">
      <c r="A27" s="485"/>
      <c r="B27" s="527" t="s">
        <v>458</v>
      </c>
      <c r="C27" s="527"/>
      <c r="D27" s="527"/>
      <c r="E27" s="485"/>
      <c r="F27" s="487"/>
      <c r="G27" s="487"/>
      <c r="H27" s="692" t="s">
        <v>459</v>
      </c>
      <c r="I27" s="692"/>
      <c r="J27" s="692"/>
      <c r="K27" s="488"/>
      <c r="L27" s="488"/>
      <c r="M27" s="488"/>
      <c r="N27" s="488"/>
      <c r="O27" s="488"/>
      <c r="P27" s="527"/>
      <c r="Q27" s="527"/>
      <c r="R27" s="527"/>
      <c r="S27" s="486"/>
      <c r="T27" s="489"/>
      <c r="U27" s="489"/>
    </row>
    <row r="28" spans="2:10" ht="16.5">
      <c r="B28" s="246"/>
      <c r="C28" s="246"/>
      <c r="D28" s="247"/>
      <c r="E28" s="247"/>
      <c r="F28" s="247"/>
      <c r="G28" s="246"/>
      <c r="H28" s="246"/>
      <c r="I28" s="246"/>
      <c r="J28" s="246"/>
    </row>
    <row r="29" spans="2:10" ht="16.5">
      <c r="B29" s="682" t="str">
        <f>TT!C6</f>
        <v>Nguyễn Thị Nga</v>
      </c>
      <c r="C29" s="682"/>
      <c r="D29" s="682"/>
      <c r="E29" s="247"/>
      <c r="F29" s="247"/>
      <c r="G29" s="682" t="str">
        <f>TT!C3</f>
        <v>Lường Quang Yên</v>
      </c>
      <c r="H29" s="682"/>
      <c r="I29" s="682"/>
      <c r="J29" s="682"/>
    </row>
  </sheetData>
  <sheetProtection formatCells="0" formatColumns="0" formatRows="0" insertRows="0" deleteRows="0"/>
  <mergeCells count="27">
    <mergeCell ref="G25:J25"/>
    <mergeCell ref="G29:J29"/>
    <mergeCell ref="B25:D25"/>
    <mergeCell ref="B29:D29"/>
    <mergeCell ref="B27:D27"/>
    <mergeCell ref="A8:B8"/>
    <mergeCell ref="A9:B9"/>
    <mergeCell ref="B24:D24"/>
    <mergeCell ref="G24:J24"/>
    <mergeCell ref="F3:F7"/>
    <mergeCell ref="G3:J3"/>
    <mergeCell ref="D4:D7"/>
    <mergeCell ref="E4:E7"/>
    <mergeCell ref="G4:G7"/>
    <mergeCell ref="H4:H7"/>
    <mergeCell ref="I4:I7"/>
    <mergeCell ref="J4:J7"/>
    <mergeCell ref="P27:R27"/>
    <mergeCell ref="H27:J27"/>
    <mergeCell ref="A1:B1"/>
    <mergeCell ref="C1:H1"/>
    <mergeCell ref="I1:J1"/>
    <mergeCell ref="I2:J2"/>
    <mergeCell ref="A3:A7"/>
    <mergeCell ref="B3:B7"/>
    <mergeCell ref="C3:C7"/>
    <mergeCell ref="D3:E3"/>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W57"/>
  <sheetViews>
    <sheetView view="pageBreakPreview" zoomScaleSheetLayoutView="100" zoomScalePageLayoutView="0" workbookViewId="0" topLeftCell="A1">
      <selection activeCell="H12" sqref="H12"/>
    </sheetView>
  </sheetViews>
  <sheetFormatPr defaultColWidth="9.00390625" defaultRowHeight="15.75"/>
  <cols>
    <col min="1" max="1" width="5.00390625" style="3" customWidth="1"/>
    <col min="2" max="2" width="20.25390625" style="3" customWidth="1"/>
    <col min="3" max="3" width="5.625" style="3" customWidth="1"/>
    <col min="4" max="7" width="5.375" style="3" customWidth="1"/>
    <col min="8" max="8" width="6.125" style="3" customWidth="1"/>
    <col min="9" max="10" width="5.75390625" style="3" customWidth="1"/>
    <col min="11" max="11" width="6.375" style="3" customWidth="1"/>
    <col min="12" max="12" width="6.875" style="3" customWidth="1"/>
    <col min="13" max="13" width="6.25390625" style="3" customWidth="1"/>
    <col min="14" max="14" width="6.625" style="3" customWidth="1"/>
    <col min="15" max="15" width="5.125" style="3" customWidth="1"/>
    <col min="16" max="16" width="4.25390625" style="3" customWidth="1"/>
    <col min="17" max="17" width="6.625" style="3" customWidth="1"/>
    <col min="18" max="22" width="5.875" style="3" customWidth="1"/>
    <col min="23" max="23" width="7.125" style="3" customWidth="1"/>
    <col min="24" max="16384" width="9.00390625" style="3" customWidth="1"/>
  </cols>
  <sheetData>
    <row r="1" spans="1:23" ht="67.5" customHeight="1">
      <c r="A1" s="586" t="s">
        <v>322</v>
      </c>
      <c r="B1" s="586"/>
      <c r="C1" s="586"/>
      <c r="D1" s="586"/>
      <c r="E1" s="586"/>
      <c r="F1" s="505" t="s">
        <v>452</v>
      </c>
      <c r="G1" s="505"/>
      <c r="H1" s="505"/>
      <c r="I1" s="505"/>
      <c r="J1" s="505"/>
      <c r="K1" s="505"/>
      <c r="L1" s="505"/>
      <c r="M1" s="505"/>
      <c r="N1" s="505"/>
      <c r="O1" s="505"/>
      <c r="P1" s="505"/>
      <c r="Q1" s="505"/>
      <c r="R1" s="542" t="str">
        <f>TT!C2</f>
        <v>Đơn vị  báo cáo: 
Đơn vị nhận báo cáo: </v>
      </c>
      <c r="S1" s="542"/>
      <c r="T1" s="542"/>
      <c r="U1" s="542"/>
      <c r="V1" s="542"/>
      <c r="W1" s="542"/>
    </row>
    <row r="2" spans="1:23" ht="15" customHeight="1">
      <c r="A2" s="106"/>
      <c r="B2" s="106"/>
      <c r="C2" s="106"/>
      <c r="D2" s="106"/>
      <c r="E2" s="107"/>
      <c r="F2" s="107"/>
      <c r="G2" s="108"/>
      <c r="H2" s="108"/>
      <c r="I2" s="108"/>
      <c r="J2" s="108"/>
      <c r="K2" s="108"/>
      <c r="L2" s="109"/>
      <c r="M2" s="109"/>
      <c r="N2" s="110"/>
      <c r="O2" s="108"/>
      <c r="P2" s="108"/>
      <c r="Q2" s="107"/>
      <c r="R2" s="711" t="s">
        <v>188</v>
      </c>
      <c r="S2" s="711"/>
      <c r="T2" s="711"/>
      <c r="U2" s="711"/>
      <c r="V2" s="711"/>
      <c r="W2" s="711"/>
    </row>
    <row r="3" spans="1:23" s="6" customFormat="1" ht="15.75" customHeight="1">
      <c r="A3" s="703" t="s">
        <v>136</v>
      </c>
      <c r="B3" s="702" t="s">
        <v>21</v>
      </c>
      <c r="C3" s="703" t="s">
        <v>189</v>
      </c>
      <c r="D3" s="703" t="s">
        <v>190</v>
      </c>
      <c r="E3" s="704" t="s">
        <v>303</v>
      </c>
      <c r="F3" s="705"/>
      <c r="G3" s="705"/>
      <c r="H3" s="705"/>
      <c r="I3" s="705"/>
      <c r="J3" s="705"/>
      <c r="K3" s="705"/>
      <c r="L3" s="705"/>
      <c r="M3" s="705"/>
      <c r="N3" s="705"/>
      <c r="O3" s="705"/>
      <c r="P3" s="705"/>
      <c r="Q3" s="706"/>
      <c r="R3" s="699" t="s">
        <v>191</v>
      </c>
      <c r="S3" s="699"/>
      <c r="T3" s="699"/>
      <c r="U3" s="699"/>
      <c r="V3" s="699"/>
      <c r="W3" s="699"/>
    </row>
    <row r="4" spans="1:23" s="6" customFormat="1" ht="15" customHeight="1">
      <c r="A4" s="709"/>
      <c r="B4" s="718"/>
      <c r="C4" s="709"/>
      <c r="D4" s="709"/>
      <c r="E4" s="699" t="s">
        <v>192</v>
      </c>
      <c r="F4" s="699"/>
      <c r="G4" s="699"/>
      <c r="H4" s="704" t="s">
        <v>193</v>
      </c>
      <c r="I4" s="705"/>
      <c r="J4" s="705"/>
      <c r="K4" s="705"/>
      <c r="L4" s="705"/>
      <c r="M4" s="705"/>
      <c r="N4" s="705"/>
      <c r="O4" s="705"/>
      <c r="P4" s="705"/>
      <c r="Q4" s="706"/>
      <c r="R4" s="699" t="s">
        <v>10</v>
      </c>
      <c r="S4" s="699" t="s">
        <v>4</v>
      </c>
      <c r="T4" s="699"/>
      <c r="U4" s="699"/>
      <c r="V4" s="699"/>
      <c r="W4" s="699"/>
    </row>
    <row r="5" spans="1:23" s="6" customFormat="1" ht="19.5" customHeight="1">
      <c r="A5" s="709"/>
      <c r="B5" s="718"/>
      <c r="C5" s="709"/>
      <c r="D5" s="709"/>
      <c r="E5" s="699"/>
      <c r="F5" s="699"/>
      <c r="G5" s="699"/>
      <c r="H5" s="707" t="s">
        <v>289</v>
      </c>
      <c r="I5" s="700" t="s">
        <v>4</v>
      </c>
      <c r="J5" s="701"/>
      <c r="K5" s="701"/>
      <c r="L5" s="701"/>
      <c r="M5" s="701"/>
      <c r="N5" s="701"/>
      <c r="O5" s="701"/>
      <c r="P5" s="702"/>
      <c r="Q5" s="703" t="s">
        <v>194</v>
      </c>
      <c r="R5" s="699"/>
      <c r="S5" s="699" t="s">
        <v>302</v>
      </c>
      <c r="T5" s="699" t="s">
        <v>195</v>
      </c>
      <c r="U5" s="699" t="s">
        <v>196</v>
      </c>
      <c r="V5" s="699" t="s">
        <v>197</v>
      </c>
      <c r="W5" s="699" t="s">
        <v>198</v>
      </c>
    </row>
    <row r="6" spans="1:23" s="6" customFormat="1" ht="16.5" customHeight="1">
      <c r="A6" s="709"/>
      <c r="B6" s="718"/>
      <c r="C6" s="709"/>
      <c r="D6" s="709"/>
      <c r="E6" s="699" t="s">
        <v>10</v>
      </c>
      <c r="F6" s="699" t="s">
        <v>4</v>
      </c>
      <c r="G6" s="699"/>
      <c r="H6" s="708"/>
      <c r="I6" s="699" t="s">
        <v>199</v>
      </c>
      <c r="J6" s="699"/>
      <c r="K6" s="699"/>
      <c r="L6" s="699" t="s">
        <v>200</v>
      </c>
      <c r="M6" s="699"/>
      <c r="N6" s="699"/>
      <c r="O6" s="699" t="s">
        <v>201</v>
      </c>
      <c r="P6" s="699" t="s">
        <v>202</v>
      </c>
      <c r="Q6" s="709"/>
      <c r="R6" s="699"/>
      <c r="S6" s="712"/>
      <c r="T6" s="699"/>
      <c r="U6" s="699"/>
      <c r="V6" s="699"/>
      <c r="W6" s="699"/>
    </row>
    <row r="7" spans="1:23" s="6" customFormat="1" ht="88.5" customHeight="1">
      <c r="A7" s="710"/>
      <c r="B7" s="719"/>
      <c r="C7" s="709"/>
      <c r="D7" s="709"/>
      <c r="E7" s="703"/>
      <c r="F7" s="283" t="s">
        <v>203</v>
      </c>
      <c r="G7" s="283" t="s">
        <v>204</v>
      </c>
      <c r="H7" s="708"/>
      <c r="I7" s="283" t="s">
        <v>205</v>
      </c>
      <c r="J7" s="283" t="s">
        <v>206</v>
      </c>
      <c r="K7" s="283" t="s">
        <v>207</v>
      </c>
      <c r="L7" s="283" t="s">
        <v>208</v>
      </c>
      <c r="M7" s="283" t="s">
        <v>209</v>
      </c>
      <c r="N7" s="283" t="s">
        <v>210</v>
      </c>
      <c r="O7" s="703"/>
      <c r="P7" s="703"/>
      <c r="Q7" s="709"/>
      <c r="R7" s="703"/>
      <c r="S7" s="713"/>
      <c r="T7" s="703"/>
      <c r="U7" s="703"/>
      <c r="V7" s="703"/>
      <c r="W7" s="703"/>
    </row>
    <row r="8" spans="1:23" ht="19.5" customHeight="1">
      <c r="A8" s="111"/>
      <c r="B8" s="112" t="s">
        <v>211</v>
      </c>
      <c r="C8" s="258">
        <v>1</v>
      </c>
      <c r="D8" s="259">
        <v>2</v>
      </c>
      <c r="E8" s="258">
        <v>3</v>
      </c>
      <c r="F8" s="259">
        <v>4</v>
      </c>
      <c r="G8" s="258">
        <v>5</v>
      </c>
      <c r="H8" s="259">
        <v>6</v>
      </c>
      <c r="I8" s="258">
        <v>7</v>
      </c>
      <c r="J8" s="259">
        <v>8</v>
      </c>
      <c r="K8" s="258">
        <v>9</v>
      </c>
      <c r="L8" s="259">
        <v>10</v>
      </c>
      <c r="M8" s="258">
        <v>11</v>
      </c>
      <c r="N8" s="259">
        <v>12</v>
      </c>
      <c r="O8" s="258">
        <v>13</v>
      </c>
      <c r="P8" s="259">
        <v>14</v>
      </c>
      <c r="Q8" s="258">
        <v>15</v>
      </c>
      <c r="R8" s="259">
        <v>16</v>
      </c>
      <c r="S8" s="258">
        <v>17</v>
      </c>
      <c r="T8" s="259">
        <v>18</v>
      </c>
      <c r="U8" s="258">
        <v>19</v>
      </c>
      <c r="V8" s="259">
        <v>20</v>
      </c>
      <c r="W8" s="258">
        <v>21</v>
      </c>
    </row>
    <row r="9" spans="1:23" s="248" customFormat="1" ht="16.5" customHeight="1">
      <c r="A9" s="404" t="s">
        <v>0</v>
      </c>
      <c r="B9" s="405" t="s">
        <v>212</v>
      </c>
      <c r="C9" s="406">
        <f>C12+C16+C19+C22+C25+C28+C31+C34+C37+C40+C43+C46+C49</f>
        <v>4</v>
      </c>
      <c r="D9" s="406">
        <f aca="true" t="shared" si="0" ref="D9:W9">D12+D16+D19+D22+D25+D28+D31+D34+D37+D40+D43+D46+D49</f>
        <v>0</v>
      </c>
      <c r="E9" s="406">
        <f t="shared" si="0"/>
        <v>4</v>
      </c>
      <c r="F9" s="406">
        <f t="shared" si="0"/>
        <v>0</v>
      </c>
      <c r="G9" s="406">
        <f t="shared" si="0"/>
        <v>4</v>
      </c>
      <c r="H9" s="406">
        <f t="shared" si="0"/>
        <v>2</v>
      </c>
      <c r="I9" s="406">
        <f t="shared" si="0"/>
        <v>0</v>
      </c>
      <c r="J9" s="406">
        <f t="shared" si="0"/>
        <v>0</v>
      </c>
      <c r="K9" s="406">
        <f t="shared" si="0"/>
        <v>0</v>
      </c>
      <c r="L9" s="406">
        <f t="shared" si="0"/>
        <v>0</v>
      </c>
      <c r="M9" s="406">
        <f>M12+M16+M19+M22+M25+M28+M31+M34+M37+M40+M43+M46+M49</f>
        <v>0</v>
      </c>
      <c r="N9" s="406">
        <f>N12+N16+N19+N22+N25+N28+N31+N34+N37+N40+N43+N46+N49</f>
        <v>0</v>
      </c>
      <c r="O9" s="406">
        <f t="shared" si="0"/>
        <v>0</v>
      </c>
      <c r="P9" s="406">
        <f t="shared" si="0"/>
        <v>2</v>
      </c>
      <c r="Q9" s="406">
        <f t="shared" si="0"/>
        <v>2</v>
      </c>
      <c r="R9" s="406">
        <f t="shared" si="0"/>
        <v>2</v>
      </c>
      <c r="S9" s="406">
        <f t="shared" si="0"/>
        <v>2</v>
      </c>
      <c r="T9" s="406">
        <f t="shared" si="0"/>
        <v>0</v>
      </c>
      <c r="U9" s="406">
        <f>U12+U16+U19+U22+U25+U28+U31+U34+U37+U40+U43+U46+U49</f>
        <v>0</v>
      </c>
      <c r="V9" s="406">
        <f>V12+V16+V19+V22+V25+V28+V31+V34+V37+V40+V43+V46+V49</f>
        <v>0</v>
      </c>
      <c r="W9" s="406">
        <f t="shared" si="0"/>
        <v>0</v>
      </c>
    </row>
    <row r="10" spans="1:23" s="248" customFormat="1" ht="16.5" customHeight="1">
      <c r="A10" s="404" t="s">
        <v>1</v>
      </c>
      <c r="B10" s="405" t="s">
        <v>213</v>
      </c>
      <c r="C10" s="406">
        <f>C13+C17+C23+C26+C29+C32+C35+C38+C41+C44+C47+C50</f>
        <v>7</v>
      </c>
      <c r="D10" s="406">
        <f aca="true" t="shared" si="1" ref="D10:W10">D13+D17+D23+D26+D29+D32+D35+D38+D41+D44+D47+D50</f>
        <v>5</v>
      </c>
      <c r="E10" s="406">
        <f>E13+E17+E23+E26+E29+E32+E35+E38+E41+E44+E47+E50</f>
        <v>2</v>
      </c>
      <c r="F10" s="406">
        <f t="shared" si="1"/>
        <v>0</v>
      </c>
      <c r="G10" s="406">
        <f>G13+G17+G23+G26+G29+G32+G35+G38+G41+G44+G47+G50</f>
        <v>2</v>
      </c>
      <c r="H10" s="406">
        <f t="shared" si="1"/>
        <v>1</v>
      </c>
      <c r="I10" s="406">
        <f t="shared" si="1"/>
        <v>0</v>
      </c>
      <c r="J10" s="406">
        <f t="shared" si="1"/>
        <v>0</v>
      </c>
      <c r="K10" s="406">
        <f t="shared" si="1"/>
        <v>0</v>
      </c>
      <c r="L10" s="406">
        <f t="shared" si="1"/>
        <v>1</v>
      </c>
      <c r="M10" s="406">
        <f t="shared" si="1"/>
        <v>0</v>
      </c>
      <c r="N10" s="406">
        <f t="shared" si="1"/>
        <v>0</v>
      </c>
      <c r="O10" s="406">
        <f t="shared" si="1"/>
        <v>0</v>
      </c>
      <c r="P10" s="406">
        <f t="shared" si="1"/>
        <v>0</v>
      </c>
      <c r="Q10" s="406">
        <f t="shared" si="1"/>
        <v>1</v>
      </c>
      <c r="R10" s="406">
        <f t="shared" si="1"/>
        <v>1</v>
      </c>
      <c r="S10" s="406">
        <f t="shared" si="1"/>
        <v>0</v>
      </c>
      <c r="T10" s="406">
        <f t="shared" si="1"/>
        <v>0</v>
      </c>
      <c r="U10" s="406">
        <f t="shared" si="1"/>
        <v>0</v>
      </c>
      <c r="V10" s="406">
        <f>V13+V17+V23+V26+V29+V32+V35+V38+V41+V44+V47+V50</f>
        <v>0</v>
      </c>
      <c r="W10" s="406">
        <f t="shared" si="1"/>
        <v>1</v>
      </c>
    </row>
    <row r="11" spans="1:23" s="336" customFormat="1" ht="29.25" customHeight="1">
      <c r="A11" s="374" t="s">
        <v>13</v>
      </c>
      <c r="B11" s="375" t="s">
        <v>416</v>
      </c>
      <c r="C11" s="311">
        <f>C12+C13</f>
        <v>9</v>
      </c>
      <c r="D11" s="311">
        <f>D12+D13</f>
        <v>5</v>
      </c>
      <c r="E11" s="311">
        <f aca="true" t="shared" si="2" ref="E11:W11">E12+E13</f>
        <v>4</v>
      </c>
      <c r="F11" s="311">
        <f t="shared" si="2"/>
        <v>0</v>
      </c>
      <c r="G11" s="311">
        <f t="shared" si="2"/>
        <v>4</v>
      </c>
      <c r="H11" s="311">
        <f>H12+H13</f>
        <v>1</v>
      </c>
      <c r="I11" s="311">
        <f t="shared" si="2"/>
        <v>0</v>
      </c>
      <c r="J11" s="311">
        <f t="shared" si="2"/>
        <v>0</v>
      </c>
      <c r="K11" s="311">
        <f>K12+K13</f>
        <v>0</v>
      </c>
      <c r="L11" s="311">
        <f t="shared" si="2"/>
        <v>1</v>
      </c>
      <c r="M11" s="311">
        <f t="shared" si="2"/>
        <v>0</v>
      </c>
      <c r="N11" s="311">
        <f>N12+N13</f>
        <v>0</v>
      </c>
      <c r="O11" s="311">
        <f t="shared" si="2"/>
        <v>0</v>
      </c>
      <c r="P11" s="311">
        <f t="shared" si="2"/>
        <v>0</v>
      </c>
      <c r="Q11" s="311">
        <f t="shared" si="2"/>
        <v>3</v>
      </c>
      <c r="R11" s="311">
        <f t="shared" si="2"/>
        <v>1</v>
      </c>
      <c r="S11" s="311">
        <f t="shared" si="2"/>
        <v>0</v>
      </c>
      <c r="T11" s="311">
        <f t="shared" si="2"/>
        <v>0</v>
      </c>
      <c r="U11" s="311">
        <f t="shared" si="2"/>
        <v>0</v>
      </c>
      <c r="V11" s="311">
        <f t="shared" si="2"/>
        <v>0</v>
      </c>
      <c r="W11" s="311">
        <f t="shared" si="2"/>
        <v>1</v>
      </c>
    </row>
    <row r="12" spans="1:23" s="336" customFormat="1" ht="19.5" customHeight="1">
      <c r="A12" s="376" t="s">
        <v>15</v>
      </c>
      <c r="B12" s="377" t="s">
        <v>214</v>
      </c>
      <c r="C12" s="310">
        <v>2</v>
      </c>
      <c r="D12" s="310"/>
      <c r="E12" s="310">
        <f>F12+G12</f>
        <v>2</v>
      </c>
      <c r="F12" s="310"/>
      <c r="G12" s="310">
        <v>2</v>
      </c>
      <c r="H12" s="310">
        <f>I12+J12+K12+L12+M12+N12+O12+P12</f>
        <v>0</v>
      </c>
      <c r="I12" s="310"/>
      <c r="J12" s="310"/>
      <c r="K12" s="310"/>
      <c r="L12" s="310"/>
      <c r="M12" s="310"/>
      <c r="N12" s="310"/>
      <c r="O12" s="310"/>
      <c r="P12" s="310"/>
      <c r="Q12" s="310">
        <v>2</v>
      </c>
      <c r="R12" s="310">
        <f>S12+T12+U12+V12+W12</f>
        <v>0</v>
      </c>
      <c r="S12" s="310"/>
      <c r="T12" s="310"/>
      <c r="U12" s="310"/>
      <c r="V12" s="310"/>
      <c r="W12" s="310"/>
    </row>
    <row r="13" spans="1:23" s="336" customFormat="1" ht="19.5" customHeight="1">
      <c r="A13" s="376" t="s">
        <v>16</v>
      </c>
      <c r="B13" s="377" t="s">
        <v>215</v>
      </c>
      <c r="C13" s="310">
        <v>7</v>
      </c>
      <c r="D13" s="310">
        <v>5</v>
      </c>
      <c r="E13" s="310">
        <v>2</v>
      </c>
      <c r="F13" s="310"/>
      <c r="G13" s="310">
        <v>2</v>
      </c>
      <c r="H13" s="310">
        <f>I13+J13+K13+L13+M13+N13+O13+P13</f>
        <v>1</v>
      </c>
      <c r="I13" s="310"/>
      <c r="J13" s="310"/>
      <c r="K13" s="310"/>
      <c r="L13" s="310">
        <v>1</v>
      </c>
      <c r="M13" s="310"/>
      <c r="N13" s="310"/>
      <c r="O13" s="310"/>
      <c r="P13" s="310"/>
      <c r="Q13" s="310">
        <v>1</v>
      </c>
      <c r="R13" s="310">
        <f>S13+T13+U13+V13+W13</f>
        <v>1</v>
      </c>
      <c r="S13" s="310"/>
      <c r="T13" s="310"/>
      <c r="U13" s="310"/>
      <c r="V13" s="310"/>
      <c r="W13" s="310">
        <v>1</v>
      </c>
    </row>
    <row r="14" spans="1:23" s="336" customFormat="1" ht="19.5" customHeight="1">
      <c r="A14" s="374"/>
      <c r="B14" s="378" t="s">
        <v>8</v>
      </c>
      <c r="C14" s="311">
        <f>C15+C18+C21+C24+C27+C30+C33+C36+C39+C42+C45+C48</f>
        <v>2</v>
      </c>
      <c r="D14" s="311">
        <f>D15+D18+D21+D24+D27+D30+D33+D36+D39+D42+D45+D48</f>
        <v>0</v>
      </c>
      <c r="E14" s="311">
        <f aca="true" t="shared" si="3" ref="E14:W14">E15+E18+E21+E24+E27+E30+E33+E36+E39+E42+E45+E48</f>
        <v>2</v>
      </c>
      <c r="F14" s="311">
        <f t="shared" si="3"/>
        <v>0</v>
      </c>
      <c r="G14" s="311">
        <f t="shared" si="3"/>
        <v>2</v>
      </c>
      <c r="H14" s="311">
        <f t="shared" si="3"/>
        <v>2</v>
      </c>
      <c r="I14" s="311">
        <f t="shared" si="3"/>
        <v>0</v>
      </c>
      <c r="J14" s="311">
        <f t="shared" si="3"/>
        <v>0</v>
      </c>
      <c r="K14" s="311">
        <f t="shared" si="3"/>
        <v>0</v>
      </c>
      <c r="L14" s="311">
        <f t="shared" si="3"/>
        <v>0</v>
      </c>
      <c r="M14" s="311">
        <f t="shared" si="3"/>
        <v>0</v>
      </c>
      <c r="N14" s="311">
        <f t="shared" si="3"/>
        <v>0</v>
      </c>
      <c r="O14" s="311">
        <f t="shared" si="3"/>
        <v>0</v>
      </c>
      <c r="P14" s="311">
        <f t="shared" si="3"/>
        <v>2</v>
      </c>
      <c r="Q14" s="311">
        <f t="shared" si="3"/>
        <v>0</v>
      </c>
      <c r="R14" s="311">
        <f t="shared" si="3"/>
        <v>2</v>
      </c>
      <c r="S14" s="311">
        <f t="shared" si="3"/>
        <v>2</v>
      </c>
      <c r="T14" s="311">
        <f t="shared" si="3"/>
        <v>0</v>
      </c>
      <c r="U14" s="311">
        <f>U15+U18+U21+U24+U27+U30+U33+U36+U39+U42+U45+U48</f>
        <v>0</v>
      </c>
      <c r="V14" s="311">
        <f t="shared" si="3"/>
        <v>0</v>
      </c>
      <c r="W14" s="311">
        <f t="shared" si="3"/>
        <v>0</v>
      </c>
    </row>
    <row r="15" spans="1:23" s="336" customFormat="1" ht="26.25" customHeight="1">
      <c r="A15" s="374" t="s">
        <v>14</v>
      </c>
      <c r="B15" s="379" t="s">
        <v>422</v>
      </c>
      <c r="C15" s="311">
        <f aca="true" t="shared" si="4" ref="C15:W15">C16+C17</f>
        <v>0</v>
      </c>
      <c r="D15" s="311">
        <f t="shared" si="4"/>
        <v>0</v>
      </c>
      <c r="E15" s="311">
        <f t="shared" si="4"/>
        <v>0</v>
      </c>
      <c r="F15" s="311">
        <f t="shared" si="4"/>
        <v>0</v>
      </c>
      <c r="G15" s="311">
        <f t="shared" si="4"/>
        <v>0</v>
      </c>
      <c r="H15" s="311">
        <f t="shared" si="4"/>
        <v>0</v>
      </c>
      <c r="I15" s="311">
        <f t="shared" si="4"/>
        <v>0</v>
      </c>
      <c r="J15" s="311">
        <f t="shared" si="4"/>
        <v>0</v>
      </c>
      <c r="K15" s="311">
        <f t="shared" si="4"/>
        <v>0</v>
      </c>
      <c r="L15" s="311">
        <f t="shared" si="4"/>
        <v>0</v>
      </c>
      <c r="M15" s="311">
        <f t="shared" si="4"/>
        <v>0</v>
      </c>
      <c r="N15" s="311">
        <f t="shared" si="4"/>
        <v>0</v>
      </c>
      <c r="O15" s="311">
        <f t="shared" si="4"/>
        <v>0</v>
      </c>
      <c r="P15" s="311">
        <f t="shared" si="4"/>
        <v>0</v>
      </c>
      <c r="Q15" s="311">
        <f t="shared" si="4"/>
        <v>0</v>
      </c>
      <c r="R15" s="311">
        <f>R16+R17</f>
        <v>0</v>
      </c>
      <c r="S15" s="311">
        <f t="shared" si="4"/>
        <v>0</v>
      </c>
      <c r="T15" s="311">
        <f t="shared" si="4"/>
        <v>0</v>
      </c>
      <c r="U15" s="311">
        <f>U16+U17</f>
        <v>0</v>
      </c>
      <c r="V15" s="311">
        <f t="shared" si="4"/>
        <v>0</v>
      </c>
      <c r="W15" s="311">
        <f t="shared" si="4"/>
        <v>0</v>
      </c>
    </row>
    <row r="16" spans="1:23" s="336" customFormat="1" ht="19.5" customHeight="1">
      <c r="A16" s="376" t="s">
        <v>17</v>
      </c>
      <c r="B16" s="377" t="s">
        <v>214</v>
      </c>
      <c r="C16" s="310"/>
      <c r="D16" s="310">
        <v>0</v>
      </c>
      <c r="E16" s="310">
        <f>F16+G16</f>
        <v>0</v>
      </c>
      <c r="F16" s="310"/>
      <c r="G16" s="310"/>
      <c r="H16" s="310">
        <f>I16+J16+K16+L16+M16+N16+O16+P16</f>
        <v>0</v>
      </c>
      <c r="I16" s="310"/>
      <c r="J16" s="310"/>
      <c r="K16" s="310"/>
      <c r="L16" s="310"/>
      <c r="M16" s="310"/>
      <c r="N16" s="310"/>
      <c r="O16" s="310"/>
      <c r="P16" s="310"/>
      <c r="Q16" s="310"/>
      <c r="R16" s="310">
        <f>S16+T16+U16+V16+W16</f>
        <v>0</v>
      </c>
      <c r="S16" s="310"/>
      <c r="T16" s="310"/>
      <c r="U16" s="310"/>
      <c r="V16" s="310"/>
      <c r="W16" s="310"/>
    </row>
    <row r="17" spans="1:23" s="336" customFormat="1" ht="19.5" customHeight="1">
      <c r="A17" s="376" t="s">
        <v>18</v>
      </c>
      <c r="B17" s="377" t="s">
        <v>215</v>
      </c>
      <c r="C17" s="310"/>
      <c r="D17" s="310"/>
      <c r="E17" s="310">
        <f>F17+G17</f>
        <v>0</v>
      </c>
      <c r="F17" s="310"/>
      <c r="G17" s="310"/>
      <c r="H17" s="310">
        <f>I17+J17+K17+L17+M17+N17+O17+P17</f>
        <v>0</v>
      </c>
      <c r="I17" s="310"/>
      <c r="J17" s="310"/>
      <c r="K17" s="310"/>
      <c r="L17" s="310"/>
      <c r="M17" s="310"/>
      <c r="N17" s="310"/>
      <c r="O17" s="310"/>
      <c r="P17" s="310"/>
      <c r="Q17" s="310"/>
      <c r="R17" s="310">
        <f>S17+T17+U17+V17+W17</f>
        <v>0</v>
      </c>
      <c r="S17" s="310"/>
      <c r="T17" s="310"/>
      <c r="U17" s="310"/>
      <c r="V17" s="310"/>
      <c r="W17" s="310"/>
    </row>
    <row r="18" spans="1:23" s="336" customFormat="1" ht="26.25" customHeight="1">
      <c r="A18" s="374" t="s">
        <v>19</v>
      </c>
      <c r="B18" s="379" t="s">
        <v>423</v>
      </c>
      <c r="C18" s="311">
        <f>C19+C20</f>
        <v>2</v>
      </c>
      <c r="D18" s="311">
        <f aca="true" t="shared" si="5" ref="D18:W18">D19+D20</f>
        <v>0</v>
      </c>
      <c r="E18" s="311">
        <f t="shared" si="5"/>
        <v>2</v>
      </c>
      <c r="F18" s="311">
        <f t="shared" si="5"/>
        <v>0</v>
      </c>
      <c r="G18" s="311">
        <f t="shared" si="5"/>
        <v>2</v>
      </c>
      <c r="H18" s="311">
        <f t="shared" si="5"/>
        <v>2</v>
      </c>
      <c r="I18" s="311">
        <f t="shared" si="5"/>
        <v>0</v>
      </c>
      <c r="J18" s="311">
        <f t="shared" si="5"/>
        <v>0</v>
      </c>
      <c r="K18" s="311">
        <f t="shared" si="5"/>
        <v>0</v>
      </c>
      <c r="L18" s="311">
        <f t="shared" si="5"/>
        <v>0</v>
      </c>
      <c r="M18" s="311">
        <f t="shared" si="5"/>
        <v>0</v>
      </c>
      <c r="N18" s="311">
        <f t="shared" si="5"/>
        <v>0</v>
      </c>
      <c r="O18" s="311">
        <f t="shared" si="5"/>
        <v>0</v>
      </c>
      <c r="P18" s="311">
        <f t="shared" si="5"/>
        <v>2</v>
      </c>
      <c r="Q18" s="311">
        <f t="shared" si="5"/>
        <v>0</v>
      </c>
      <c r="R18" s="311">
        <f t="shared" si="5"/>
        <v>2</v>
      </c>
      <c r="S18" s="311">
        <f t="shared" si="5"/>
        <v>2</v>
      </c>
      <c r="T18" s="311">
        <f t="shared" si="5"/>
        <v>0</v>
      </c>
      <c r="U18" s="311">
        <f t="shared" si="5"/>
        <v>0</v>
      </c>
      <c r="V18" s="311">
        <f t="shared" si="5"/>
        <v>0</v>
      </c>
      <c r="W18" s="311">
        <f t="shared" si="5"/>
        <v>0</v>
      </c>
    </row>
    <row r="19" spans="1:23" s="336" customFormat="1" ht="19.5" customHeight="1">
      <c r="A19" s="376" t="s">
        <v>47</v>
      </c>
      <c r="B19" s="377" t="s">
        <v>214</v>
      </c>
      <c r="C19" s="310">
        <v>2</v>
      </c>
      <c r="D19" s="310"/>
      <c r="E19" s="310">
        <f>F19+G19</f>
        <v>2</v>
      </c>
      <c r="F19" s="310"/>
      <c r="G19" s="310">
        <v>2</v>
      </c>
      <c r="H19" s="310">
        <f>I19+J19+K19+L19+M19+N19+O19+P19</f>
        <v>2</v>
      </c>
      <c r="I19" s="310"/>
      <c r="J19" s="310"/>
      <c r="K19" s="310"/>
      <c r="L19" s="310"/>
      <c r="M19" s="310"/>
      <c r="N19" s="310"/>
      <c r="O19" s="310"/>
      <c r="P19" s="310">
        <v>2</v>
      </c>
      <c r="Q19" s="310"/>
      <c r="R19" s="310">
        <f>S19+T19+U19+V19+W19</f>
        <v>2</v>
      </c>
      <c r="S19" s="310">
        <v>2</v>
      </c>
      <c r="T19" s="310"/>
      <c r="U19" s="310"/>
      <c r="V19" s="310"/>
      <c r="W19" s="310"/>
    </row>
    <row r="20" spans="1:23" s="336" customFormat="1" ht="19.5" customHeight="1">
      <c r="A20" s="376" t="s">
        <v>48</v>
      </c>
      <c r="B20" s="377" t="s">
        <v>215</v>
      </c>
      <c r="C20" s="310"/>
      <c r="D20" s="310"/>
      <c r="E20" s="310">
        <f>F20+G20</f>
        <v>0</v>
      </c>
      <c r="F20" s="310"/>
      <c r="G20" s="310"/>
      <c r="H20" s="310">
        <f>I20+J20+K20+L20+M20+N20+O20+P20</f>
        <v>0</v>
      </c>
      <c r="I20" s="310"/>
      <c r="J20" s="310"/>
      <c r="K20" s="310"/>
      <c r="L20" s="310"/>
      <c r="M20" s="310"/>
      <c r="N20" s="310"/>
      <c r="O20" s="310"/>
      <c r="P20" s="310"/>
      <c r="Q20" s="310"/>
      <c r="R20" s="310">
        <f>S20+T20+U20+V20+W20</f>
        <v>0</v>
      </c>
      <c r="S20" s="310"/>
      <c r="T20" s="310"/>
      <c r="U20" s="310"/>
      <c r="V20" s="310"/>
      <c r="W20" s="310"/>
    </row>
    <row r="21" spans="1:23" s="336" customFormat="1" ht="24.75" customHeight="1">
      <c r="A21" s="380" t="s">
        <v>22</v>
      </c>
      <c r="B21" s="379" t="s">
        <v>424</v>
      </c>
      <c r="C21" s="311">
        <f aca="true" t="shared" si="6" ref="C21:W21">C22+C23</f>
        <v>0</v>
      </c>
      <c r="D21" s="311">
        <f t="shared" si="6"/>
        <v>0</v>
      </c>
      <c r="E21" s="311">
        <f t="shared" si="6"/>
        <v>0</v>
      </c>
      <c r="F21" s="311">
        <f t="shared" si="6"/>
        <v>0</v>
      </c>
      <c r="G21" s="311">
        <f t="shared" si="6"/>
        <v>0</v>
      </c>
      <c r="H21" s="311">
        <f t="shared" si="6"/>
        <v>0</v>
      </c>
      <c r="I21" s="311">
        <f t="shared" si="6"/>
        <v>0</v>
      </c>
      <c r="J21" s="311">
        <f t="shared" si="6"/>
        <v>0</v>
      </c>
      <c r="K21" s="311">
        <f t="shared" si="6"/>
        <v>0</v>
      </c>
      <c r="L21" s="311">
        <f t="shared" si="6"/>
        <v>0</v>
      </c>
      <c r="M21" s="311">
        <f t="shared" si="6"/>
        <v>0</v>
      </c>
      <c r="N21" s="311">
        <f t="shared" si="6"/>
        <v>0</v>
      </c>
      <c r="O21" s="311">
        <f t="shared" si="6"/>
        <v>0</v>
      </c>
      <c r="P21" s="311">
        <f t="shared" si="6"/>
        <v>0</v>
      </c>
      <c r="Q21" s="311">
        <f t="shared" si="6"/>
        <v>0</v>
      </c>
      <c r="R21" s="311">
        <f t="shared" si="6"/>
        <v>0</v>
      </c>
      <c r="S21" s="311">
        <f t="shared" si="6"/>
        <v>0</v>
      </c>
      <c r="T21" s="311">
        <f t="shared" si="6"/>
        <v>0</v>
      </c>
      <c r="U21" s="311">
        <f t="shared" si="6"/>
        <v>0</v>
      </c>
      <c r="V21" s="311">
        <f t="shared" si="6"/>
        <v>0</v>
      </c>
      <c r="W21" s="311">
        <f t="shared" si="6"/>
        <v>0</v>
      </c>
    </row>
    <row r="22" spans="1:23" s="336" customFormat="1" ht="19.5" customHeight="1">
      <c r="A22" s="376" t="s">
        <v>49</v>
      </c>
      <c r="B22" s="377" t="s">
        <v>214</v>
      </c>
      <c r="C22" s="381"/>
      <c r="D22" s="381"/>
      <c r="E22" s="310">
        <f>F22+G22</f>
        <v>0</v>
      </c>
      <c r="F22" s="310"/>
      <c r="G22" s="310"/>
      <c r="H22" s="310">
        <f>I22+J22+K22+L22+M22+N22+O22+P22</f>
        <v>0</v>
      </c>
      <c r="I22" s="310"/>
      <c r="J22" s="310"/>
      <c r="K22" s="310"/>
      <c r="L22" s="310"/>
      <c r="M22" s="310"/>
      <c r="N22" s="310"/>
      <c r="O22" s="310"/>
      <c r="P22" s="310"/>
      <c r="Q22" s="310"/>
      <c r="R22" s="310">
        <f>S22+T22+U22+V22+W22</f>
        <v>0</v>
      </c>
      <c r="S22" s="310"/>
      <c r="T22" s="310"/>
      <c r="U22" s="310"/>
      <c r="V22" s="310"/>
      <c r="W22" s="310"/>
    </row>
    <row r="23" spans="1:23" s="336" customFormat="1" ht="19.5" customHeight="1">
      <c r="A23" s="354" t="s">
        <v>50</v>
      </c>
      <c r="B23" s="377" t="s">
        <v>215</v>
      </c>
      <c r="C23" s="310"/>
      <c r="D23" s="310"/>
      <c r="E23" s="310">
        <f>F23+G23</f>
        <v>0</v>
      </c>
      <c r="F23" s="310"/>
      <c r="G23" s="310"/>
      <c r="H23" s="310">
        <f>I23+J23+K23+L23+M23+N23+O23+P23</f>
        <v>0</v>
      </c>
      <c r="I23" s="310"/>
      <c r="J23" s="310"/>
      <c r="K23" s="310"/>
      <c r="L23" s="310"/>
      <c r="M23" s="310"/>
      <c r="N23" s="310"/>
      <c r="O23" s="310"/>
      <c r="P23" s="310"/>
      <c r="Q23" s="310"/>
      <c r="R23" s="310">
        <f>S23+T23+U23+V23+W23</f>
        <v>0</v>
      </c>
      <c r="S23" s="310"/>
      <c r="T23" s="310"/>
      <c r="U23" s="310"/>
      <c r="V23" s="310"/>
      <c r="W23" s="310"/>
    </row>
    <row r="24" spans="1:23" s="336" customFormat="1" ht="33.75" customHeight="1">
      <c r="A24" s="382">
        <v>5</v>
      </c>
      <c r="B24" s="379" t="s">
        <v>425</v>
      </c>
      <c r="C24" s="311">
        <f aca="true" t="shared" si="7" ref="C24:W24">C25+C26</f>
        <v>0</v>
      </c>
      <c r="D24" s="311">
        <f t="shared" si="7"/>
        <v>0</v>
      </c>
      <c r="E24" s="311">
        <f t="shared" si="7"/>
        <v>0</v>
      </c>
      <c r="F24" s="311">
        <f t="shared" si="7"/>
        <v>0</v>
      </c>
      <c r="G24" s="311">
        <f t="shared" si="7"/>
        <v>0</v>
      </c>
      <c r="H24" s="311">
        <f t="shared" si="7"/>
        <v>0</v>
      </c>
      <c r="I24" s="311">
        <f t="shared" si="7"/>
        <v>0</v>
      </c>
      <c r="J24" s="311">
        <f t="shared" si="7"/>
        <v>0</v>
      </c>
      <c r="K24" s="311">
        <f t="shared" si="7"/>
        <v>0</v>
      </c>
      <c r="L24" s="311">
        <f t="shared" si="7"/>
        <v>0</v>
      </c>
      <c r="M24" s="311">
        <f t="shared" si="7"/>
        <v>0</v>
      </c>
      <c r="N24" s="311">
        <f t="shared" si="7"/>
        <v>0</v>
      </c>
      <c r="O24" s="311">
        <f t="shared" si="7"/>
        <v>0</v>
      </c>
      <c r="P24" s="311">
        <f t="shared" si="7"/>
        <v>0</v>
      </c>
      <c r="Q24" s="311">
        <f t="shared" si="7"/>
        <v>0</v>
      </c>
      <c r="R24" s="311">
        <f t="shared" si="7"/>
        <v>0</v>
      </c>
      <c r="S24" s="311">
        <f t="shared" si="7"/>
        <v>0</v>
      </c>
      <c r="T24" s="311">
        <f t="shared" si="7"/>
        <v>0</v>
      </c>
      <c r="U24" s="311">
        <f t="shared" si="7"/>
        <v>0</v>
      </c>
      <c r="V24" s="311">
        <f t="shared" si="7"/>
        <v>0</v>
      </c>
      <c r="W24" s="311">
        <f t="shared" si="7"/>
        <v>0</v>
      </c>
    </row>
    <row r="25" spans="1:23" s="336" customFormat="1" ht="19.5" customHeight="1">
      <c r="A25" s="354" t="s">
        <v>76</v>
      </c>
      <c r="B25" s="377" t="s">
        <v>214</v>
      </c>
      <c r="C25" s="381"/>
      <c r="D25" s="310"/>
      <c r="E25" s="340">
        <f>F25+G25</f>
        <v>0</v>
      </c>
      <c r="F25" s="310"/>
      <c r="G25" s="383"/>
      <c r="H25" s="310">
        <f>I25+J25+K25+L25+M25+N25+O25+P25</f>
        <v>0</v>
      </c>
      <c r="I25" s="310"/>
      <c r="J25" s="310"/>
      <c r="K25" s="310"/>
      <c r="L25" s="310"/>
      <c r="M25" s="310"/>
      <c r="N25" s="310"/>
      <c r="O25" s="310"/>
      <c r="P25" s="383"/>
      <c r="Q25" s="310"/>
      <c r="R25" s="310">
        <f>S25+T25+U25+V25+W25</f>
        <v>0</v>
      </c>
      <c r="S25" s="310"/>
      <c r="T25" s="310"/>
      <c r="U25" s="310"/>
      <c r="V25" s="310"/>
      <c r="W25" s="310"/>
    </row>
    <row r="26" spans="1:23" s="336" customFormat="1" ht="19.5" customHeight="1">
      <c r="A26" s="354" t="s">
        <v>51</v>
      </c>
      <c r="B26" s="377" t="s">
        <v>215</v>
      </c>
      <c r="C26" s="310"/>
      <c r="D26" s="310"/>
      <c r="E26" s="310">
        <f>F26+G26</f>
        <v>0</v>
      </c>
      <c r="F26" s="310"/>
      <c r="G26" s="310"/>
      <c r="H26" s="310">
        <f>I26+J26+K26+L26+M26+N26+O26+P26</f>
        <v>0</v>
      </c>
      <c r="I26" s="310"/>
      <c r="J26" s="310"/>
      <c r="K26" s="310"/>
      <c r="L26" s="310"/>
      <c r="M26" s="310"/>
      <c r="N26" s="310"/>
      <c r="O26" s="310"/>
      <c r="P26" s="310"/>
      <c r="Q26" s="310"/>
      <c r="R26" s="310">
        <f>S26+T26+U26+V26+W26</f>
        <v>0</v>
      </c>
      <c r="S26" s="310"/>
      <c r="T26" s="310"/>
      <c r="U26" s="310"/>
      <c r="V26" s="310"/>
      <c r="W26" s="310"/>
    </row>
    <row r="27" spans="1:23" s="336" customFormat="1" ht="36.75" customHeight="1">
      <c r="A27" s="382">
        <v>6</v>
      </c>
      <c r="B27" s="379" t="s">
        <v>426</v>
      </c>
      <c r="C27" s="311">
        <f aca="true" t="shared" si="8" ref="C27:W27">C28+C29</f>
        <v>0</v>
      </c>
      <c r="D27" s="311">
        <f t="shared" si="8"/>
        <v>0</v>
      </c>
      <c r="E27" s="311">
        <f t="shared" si="8"/>
        <v>0</v>
      </c>
      <c r="F27" s="311">
        <f t="shared" si="8"/>
        <v>0</v>
      </c>
      <c r="G27" s="311">
        <f t="shared" si="8"/>
        <v>0</v>
      </c>
      <c r="H27" s="311">
        <f t="shared" si="8"/>
        <v>0</v>
      </c>
      <c r="I27" s="311">
        <f t="shared" si="8"/>
        <v>0</v>
      </c>
      <c r="J27" s="311">
        <f t="shared" si="8"/>
        <v>0</v>
      </c>
      <c r="K27" s="311">
        <f t="shared" si="8"/>
        <v>0</v>
      </c>
      <c r="L27" s="311">
        <f t="shared" si="8"/>
        <v>0</v>
      </c>
      <c r="M27" s="311">
        <f t="shared" si="8"/>
        <v>0</v>
      </c>
      <c r="N27" s="311">
        <f t="shared" si="8"/>
        <v>0</v>
      </c>
      <c r="O27" s="311">
        <f t="shared" si="8"/>
        <v>0</v>
      </c>
      <c r="P27" s="311">
        <f t="shared" si="8"/>
        <v>0</v>
      </c>
      <c r="Q27" s="311">
        <f t="shared" si="8"/>
        <v>0</v>
      </c>
      <c r="R27" s="311">
        <f t="shared" si="8"/>
        <v>0</v>
      </c>
      <c r="S27" s="311">
        <f t="shared" si="8"/>
        <v>0</v>
      </c>
      <c r="T27" s="311">
        <f t="shared" si="8"/>
        <v>0</v>
      </c>
      <c r="U27" s="311">
        <f t="shared" si="8"/>
        <v>0</v>
      </c>
      <c r="V27" s="311">
        <f t="shared" si="8"/>
        <v>0</v>
      </c>
      <c r="W27" s="311">
        <f t="shared" si="8"/>
        <v>0</v>
      </c>
    </row>
    <row r="28" spans="1:23" s="336" customFormat="1" ht="19.5" customHeight="1">
      <c r="A28" s="354" t="s">
        <v>400</v>
      </c>
      <c r="B28" s="377" t="s">
        <v>214</v>
      </c>
      <c r="C28" s="310"/>
      <c r="D28" s="310"/>
      <c r="E28" s="310">
        <f>F28+G28</f>
        <v>0</v>
      </c>
      <c r="F28" s="310"/>
      <c r="G28" s="310"/>
      <c r="H28" s="310">
        <f>I28+J28+K28+L28+M28+N28+O28+P28</f>
        <v>0</v>
      </c>
      <c r="I28" s="310"/>
      <c r="J28" s="310"/>
      <c r="K28" s="310"/>
      <c r="L28" s="310"/>
      <c r="M28" s="310"/>
      <c r="N28" s="310"/>
      <c r="O28" s="310"/>
      <c r="P28" s="310"/>
      <c r="Q28" s="310"/>
      <c r="R28" s="310">
        <f>S28+T28+U28+V28+W28</f>
        <v>0</v>
      </c>
      <c r="S28" s="310"/>
      <c r="T28" s="310"/>
      <c r="U28" s="310"/>
      <c r="V28" s="310"/>
      <c r="W28" s="310"/>
    </row>
    <row r="29" spans="1:23" s="336" customFormat="1" ht="19.5" customHeight="1">
      <c r="A29" s="354" t="s">
        <v>401</v>
      </c>
      <c r="B29" s="377" t="s">
        <v>215</v>
      </c>
      <c r="C29" s="310"/>
      <c r="D29" s="310"/>
      <c r="E29" s="310">
        <f>F29+G29</f>
        <v>0</v>
      </c>
      <c r="F29" s="310"/>
      <c r="G29" s="310"/>
      <c r="H29" s="310">
        <f>I29+J29+K29+L29+M29+N29+O29+P29</f>
        <v>0</v>
      </c>
      <c r="I29" s="310"/>
      <c r="J29" s="310"/>
      <c r="K29" s="310"/>
      <c r="L29" s="310"/>
      <c r="M29" s="310"/>
      <c r="N29" s="310"/>
      <c r="O29" s="310"/>
      <c r="P29" s="310"/>
      <c r="Q29" s="310"/>
      <c r="R29" s="310">
        <f>S29+T29+U29+V29+W29</f>
        <v>0</v>
      </c>
      <c r="S29" s="310"/>
      <c r="T29" s="310"/>
      <c r="U29" s="310"/>
      <c r="V29" s="310"/>
      <c r="W29" s="310"/>
    </row>
    <row r="30" spans="1:23" s="336" customFormat="1" ht="25.5" customHeight="1">
      <c r="A30" s="382">
        <v>7</v>
      </c>
      <c r="B30" s="379" t="s">
        <v>427</v>
      </c>
      <c r="C30" s="311">
        <f aca="true" t="shared" si="9" ref="C30:W30">C31+C32</f>
        <v>0</v>
      </c>
      <c r="D30" s="311">
        <f t="shared" si="9"/>
        <v>0</v>
      </c>
      <c r="E30" s="311">
        <f t="shared" si="9"/>
        <v>0</v>
      </c>
      <c r="F30" s="311">
        <f t="shared" si="9"/>
        <v>0</v>
      </c>
      <c r="G30" s="311">
        <f t="shared" si="9"/>
        <v>0</v>
      </c>
      <c r="H30" s="311">
        <f t="shared" si="9"/>
        <v>0</v>
      </c>
      <c r="I30" s="311">
        <f t="shared" si="9"/>
        <v>0</v>
      </c>
      <c r="J30" s="311">
        <f t="shared" si="9"/>
        <v>0</v>
      </c>
      <c r="K30" s="311">
        <f t="shared" si="9"/>
        <v>0</v>
      </c>
      <c r="L30" s="311">
        <f t="shared" si="9"/>
        <v>0</v>
      </c>
      <c r="M30" s="311">
        <f t="shared" si="9"/>
        <v>0</v>
      </c>
      <c r="N30" s="311">
        <f t="shared" si="9"/>
        <v>0</v>
      </c>
      <c r="O30" s="311">
        <f t="shared" si="9"/>
        <v>0</v>
      </c>
      <c r="P30" s="311">
        <f t="shared" si="9"/>
        <v>0</v>
      </c>
      <c r="Q30" s="311">
        <f t="shared" si="9"/>
        <v>0</v>
      </c>
      <c r="R30" s="311">
        <f t="shared" si="9"/>
        <v>0</v>
      </c>
      <c r="S30" s="311">
        <f t="shared" si="9"/>
        <v>0</v>
      </c>
      <c r="T30" s="311">
        <f t="shared" si="9"/>
        <v>0</v>
      </c>
      <c r="U30" s="311">
        <f t="shared" si="9"/>
        <v>0</v>
      </c>
      <c r="V30" s="311">
        <f t="shared" si="9"/>
        <v>0</v>
      </c>
      <c r="W30" s="311">
        <f t="shared" si="9"/>
        <v>0</v>
      </c>
    </row>
    <row r="31" spans="1:23" s="336" customFormat="1" ht="19.5" customHeight="1">
      <c r="A31" s="354" t="s">
        <v>402</v>
      </c>
      <c r="B31" s="377" t="s">
        <v>214</v>
      </c>
      <c r="C31" s="310"/>
      <c r="D31" s="310"/>
      <c r="E31" s="310">
        <f>F31+G31</f>
        <v>0</v>
      </c>
      <c r="F31" s="310"/>
      <c r="G31" s="310"/>
      <c r="H31" s="310">
        <f>I31+J31+K31+L31+M31+N31+O31+P31</f>
        <v>0</v>
      </c>
      <c r="I31" s="310"/>
      <c r="J31" s="310"/>
      <c r="K31" s="310"/>
      <c r="L31" s="310"/>
      <c r="M31" s="310"/>
      <c r="N31" s="310"/>
      <c r="O31" s="310"/>
      <c r="P31" s="310"/>
      <c r="Q31" s="310"/>
      <c r="R31" s="310">
        <f>S31+T31+U31+V31+W31</f>
        <v>0</v>
      </c>
      <c r="S31" s="310"/>
      <c r="T31" s="310"/>
      <c r="U31" s="310"/>
      <c r="V31" s="310"/>
      <c r="W31" s="310"/>
    </row>
    <row r="32" spans="1:23" s="336" customFormat="1" ht="19.5" customHeight="1">
      <c r="A32" s="354" t="s">
        <v>403</v>
      </c>
      <c r="B32" s="377" t="s">
        <v>215</v>
      </c>
      <c r="C32" s="310"/>
      <c r="D32" s="310"/>
      <c r="E32" s="310">
        <f>F32+G32</f>
        <v>0</v>
      </c>
      <c r="F32" s="310"/>
      <c r="G32" s="310"/>
      <c r="H32" s="310">
        <f>I32+J32+K32+L32+M32+N32+O32+P32</f>
        <v>0</v>
      </c>
      <c r="I32" s="310"/>
      <c r="J32" s="310"/>
      <c r="K32" s="310"/>
      <c r="L32" s="310"/>
      <c r="M32" s="310"/>
      <c r="N32" s="310"/>
      <c r="O32" s="310"/>
      <c r="P32" s="310"/>
      <c r="Q32" s="310"/>
      <c r="R32" s="310">
        <f>S32+T32+U32+V32+W32</f>
        <v>0</v>
      </c>
      <c r="S32" s="310"/>
      <c r="T32" s="310"/>
      <c r="U32" s="310"/>
      <c r="V32" s="310"/>
      <c r="W32" s="310"/>
    </row>
    <row r="33" spans="1:23" s="336" customFormat="1" ht="33" customHeight="1">
      <c r="A33" s="382">
        <v>8</v>
      </c>
      <c r="B33" s="379" t="s">
        <v>428</v>
      </c>
      <c r="C33" s="311">
        <f aca="true" t="shared" si="10" ref="C33:W33">C34+C35</f>
        <v>0</v>
      </c>
      <c r="D33" s="311">
        <f t="shared" si="10"/>
        <v>0</v>
      </c>
      <c r="E33" s="311">
        <f t="shared" si="10"/>
        <v>0</v>
      </c>
      <c r="F33" s="311">
        <f t="shared" si="10"/>
        <v>0</v>
      </c>
      <c r="G33" s="311">
        <f t="shared" si="10"/>
        <v>0</v>
      </c>
      <c r="H33" s="311">
        <f t="shared" si="10"/>
        <v>0</v>
      </c>
      <c r="I33" s="311">
        <f t="shared" si="10"/>
        <v>0</v>
      </c>
      <c r="J33" s="311">
        <f t="shared" si="10"/>
        <v>0</v>
      </c>
      <c r="K33" s="311">
        <f t="shared" si="10"/>
        <v>0</v>
      </c>
      <c r="L33" s="311">
        <f t="shared" si="10"/>
        <v>0</v>
      </c>
      <c r="M33" s="311">
        <f t="shared" si="10"/>
        <v>0</v>
      </c>
      <c r="N33" s="311">
        <f t="shared" si="10"/>
        <v>0</v>
      </c>
      <c r="O33" s="311">
        <f t="shared" si="10"/>
        <v>0</v>
      </c>
      <c r="P33" s="311">
        <f t="shared" si="10"/>
        <v>0</v>
      </c>
      <c r="Q33" s="311">
        <f t="shared" si="10"/>
        <v>0</v>
      </c>
      <c r="R33" s="311">
        <f t="shared" si="10"/>
        <v>0</v>
      </c>
      <c r="S33" s="311">
        <f t="shared" si="10"/>
        <v>0</v>
      </c>
      <c r="T33" s="311">
        <f t="shared" si="10"/>
        <v>0</v>
      </c>
      <c r="U33" s="311">
        <f t="shared" si="10"/>
        <v>0</v>
      </c>
      <c r="V33" s="311">
        <f t="shared" si="10"/>
        <v>0</v>
      </c>
      <c r="W33" s="311">
        <f t="shared" si="10"/>
        <v>0</v>
      </c>
    </row>
    <row r="34" spans="1:23" s="336" customFormat="1" ht="19.5" customHeight="1">
      <c r="A34" s="354" t="s">
        <v>404</v>
      </c>
      <c r="B34" s="377" t="s">
        <v>214</v>
      </c>
      <c r="C34" s="310"/>
      <c r="D34" s="310"/>
      <c r="E34" s="310">
        <f>F34+G34</f>
        <v>0</v>
      </c>
      <c r="F34" s="310"/>
      <c r="G34" s="310"/>
      <c r="H34" s="310">
        <f>I34+J34+K34+L34+M34+N34+O34+P34</f>
        <v>0</v>
      </c>
      <c r="I34" s="310"/>
      <c r="J34" s="310"/>
      <c r="K34" s="310"/>
      <c r="L34" s="310"/>
      <c r="M34" s="310"/>
      <c r="N34" s="310"/>
      <c r="O34" s="310"/>
      <c r="P34" s="310"/>
      <c r="Q34" s="310"/>
      <c r="R34" s="310">
        <f>S34+T34+U34+V34+W34</f>
        <v>0</v>
      </c>
      <c r="S34" s="310"/>
      <c r="T34" s="310"/>
      <c r="U34" s="310"/>
      <c r="V34" s="310"/>
      <c r="W34" s="310"/>
    </row>
    <row r="35" spans="1:23" s="336" customFormat="1" ht="19.5" customHeight="1">
      <c r="A35" s="354" t="s">
        <v>405</v>
      </c>
      <c r="B35" s="377" t="s">
        <v>215</v>
      </c>
      <c r="C35" s="310"/>
      <c r="D35" s="310"/>
      <c r="E35" s="310">
        <f>F35+G35</f>
        <v>0</v>
      </c>
      <c r="F35" s="310"/>
      <c r="G35" s="310"/>
      <c r="H35" s="310">
        <f>I35+J35+K35+L35+M35+N35+O35+P35</f>
        <v>0</v>
      </c>
      <c r="I35" s="310"/>
      <c r="J35" s="310"/>
      <c r="K35" s="310"/>
      <c r="L35" s="310"/>
      <c r="M35" s="310"/>
      <c r="N35" s="310"/>
      <c r="O35" s="310"/>
      <c r="P35" s="310"/>
      <c r="Q35" s="310"/>
      <c r="R35" s="310">
        <f>S35+T35+U35+V35+W35</f>
        <v>0</v>
      </c>
      <c r="S35" s="310"/>
      <c r="T35" s="310"/>
      <c r="U35" s="310"/>
      <c r="V35" s="310"/>
      <c r="W35" s="310"/>
    </row>
    <row r="36" spans="1:23" s="336" customFormat="1" ht="31.5" customHeight="1">
      <c r="A36" s="382">
        <v>9</v>
      </c>
      <c r="B36" s="379" t="s">
        <v>429</v>
      </c>
      <c r="C36" s="311">
        <f aca="true" t="shared" si="11" ref="C36:W36">C37+C38</f>
        <v>0</v>
      </c>
      <c r="D36" s="311">
        <f t="shared" si="11"/>
        <v>0</v>
      </c>
      <c r="E36" s="311">
        <f t="shared" si="11"/>
        <v>0</v>
      </c>
      <c r="F36" s="311">
        <f t="shared" si="11"/>
        <v>0</v>
      </c>
      <c r="G36" s="311">
        <f t="shared" si="11"/>
        <v>0</v>
      </c>
      <c r="H36" s="311">
        <f t="shared" si="11"/>
        <v>0</v>
      </c>
      <c r="I36" s="311">
        <f t="shared" si="11"/>
        <v>0</v>
      </c>
      <c r="J36" s="311">
        <f t="shared" si="11"/>
        <v>0</v>
      </c>
      <c r="K36" s="311">
        <f t="shared" si="11"/>
        <v>0</v>
      </c>
      <c r="L36" s="311">
        <f t="shared" si="11"/>
        <v>0</v>
      </c>
      <c r="M36" s="311">
        <f t="shared" si="11"/>
        <v>0</v>
      </c>
      <c r="N36" s="311">
        <f t="shared" si="11"/>
        <v>0</v>
      </c>
      <c r="O36" s="311">
        <f t="shared" si="11"/>
        <v>0</v>
      </c>
      <c r="P36" s="311">
        <f t="shared" si="11"/>
        <v>0</v>
      </c>
      <c r="Q36" s="311">
        <f t="shared" si="11"/>
        <v>0</v>
      </c>
      <c r="R36" s="311">
        <f t="shared" si="11"/>
        <v>0</v>
      </c>
      <c r="S36" s="311">
        <f t="shared" si="11"/>
        <v>0</v>
      </c>
      <c r="T36" s="311">
        <f t="shared" si="11"/>
        <v>0</v>
      </c>
      <c r="U36" s="311">
        <f t="shared" si="11"/>
        <v>0</v>
      </c>
      <c r="V36" s="311">
        <f t="shared" si="11"/>
        <v>0</v>
      </c>
      <c r="W36" s="311">
        <f t="shared" si="11"/>
        <v>0</v>
      </c>
    </row>
    <row r="37" spans="1:23" s="336" customFormat="1" ht="19.5" customHeight="1">
      <c r="A37" s="354" t="s">
        <v>406</v>
      </c>
      <c r="B37" s="377" t="s">
        <v>214</v>
      </c>
      <c r="C37" s="310"/>
      <c r="D37" s="310"/>
      <c r="E37" s="310">
        <f>F37+G37</f>
        <v>0</v>
      </c>
      <c r="F37" s="310"/>
      <c r="G37" s="310"/>
      <c r="H37" s="310">
        <f>I37+J37+K37+L37+M37+N37+O37+P37</f>
        <v>0</v>
      </c>
      <c r="I37" s="310"/>
      <c r="J37" s="310"/>
      <c r="K37" s="310"/>
      <c r="L37" s="310"/>
      <c r="M37" s="310"/>
      <c r="N37" s="310"/>
      <c r="O37" s="310"/>
      <c r="P37" s="310"/>
      <c r="Q37" s="310"/>
      <c r="R37" s="310">
        <f>S37+T37+U37+V37+W37</f>
        <v>0</v>
      </c>
      <c r="S37" s="310"/>
      <c r="T37" s="310"/>
      <c r="U37" s="310"/>
      <c r="V37" s="310"/>
      <c r="W37" s="310"/>
    </row>
    <row r="38" spans="1:23" s="336" customFormat="1" ht="19.5" customHeight="1">
      <c r="A38" s="354" t="s">
        <v>407</v>
      </c>
      <c r="B38" s="377" t="s">
        <v>215</v>
      </c>
      <c r="C38" s="310"/>
      <c r="D38" s="310"/>
      <c r="E38" s="310">
        <f>F38+G38</f>
        <v>0</v>
      </c>
      <c r="F38" s="310"/>
      <c r="G38" s="310"/>
      <c r="H38" s="310">
        <f>I38+J38+K38+L38+M38+N38+O38+P38</f>
        <v>0</v>
      </c>
      <c r="I38" s="310"/>
      <c r="J38" s="310"/>
      <c r="K38" s="310"/>
      <c r="L38" s="310"/>
      <c r="M38" s="310"/>
      <c r="N38" s="310"/>
      <c r="O38" s="310"/>
      <c r="P38" s="310"/>
      <c r="Q38" s="310"/>
      <c r="R38" s="310">
        <f>S38+T38+U38+V38+W38</f>
        <v>0</v>
      </c>
      <c r="S38" s="310"/>
      <c r="T38" s="310"/>
      <c r="U38" s="310"/>
      <c r="V38" s="310"/>
      <c r="W38" s="310"/>
    </row>
    <row r="39" spans="1:23" s="336" customFormat="1" ht="26.25" customHeight="1">
      <c r="A39" s="382">
        <v>10</v>
      </c>
      <c r="B39" s="379" t="s">
        <v>430</v>
      </c>
      <c r="C39" s="311">
        <f aca="true" t="shared" si="12" ref="C39:W39">C40+C41</f>
        <v>0</v>
      </c>
      <c r="D39" s="311">
        <f t="shared" si="12"/>
        <v>0</v>
      </c>
      <c r="E39" s="311">
        <f t="shared" si="12"/>
        <v>0</v>
      </c>
      <c r="F39" s="311">
        <f t="shared" si="12"/>
        <v>0</v>
      </c>
      <c r="G39" s="311">
        <f t="shared" si="12"/>
        <v>0</v>
      </c>
      <c r="H39" s="311">
        <f t="shared" si="12"/>
        <v>0</v>
      </c>
      <c r="I39" s="311">
        <f t="shared" si="12"/>
        <v>0</v>
      </c>
      <c r="J39" s="311">
        <f t="shared" si="12"/>
        <v>0</v>
      </c>
      <c r="K39" s="311">
        <f t="shared" si="12"/>
        <v>0</v>
      </c>
      <c r="L39" s="311">
        <f t="shared" si="12"/>
        <v>0</v>
      </c>
      <c r="M39" s="311">
        <f t="shared" si="12"/>
        <v>0</v>
      </c>
      <c r="N39" s="311">
        <f t="shared" si="12"/>
        <v>0</v>
      </c>
      <c r="O39" s="311">
        <f t="shared" si="12"/>
        <v>0</v>
      </c>
      <c r="P39" s="311">
        <f t="shared" si="12"/>
        <v>0</v>
      </c>
      <c r="Q39" s="311">
        <f t="shared" si="12"/>
        <v>0</v>
      </c>
      <c r="R39" s="311">
        <f t="shared" si="12"/>
        <v>0</v>
      </c>
      <c r="S39" s="311">
        <f t="shared" si="12"/>
        <v>0</v>
      </c>
      <c r="T39" s="311">
        <f t="shared" si="12"/>
        <v>0</v>
      </c>
      <c r="U39" s="311">
        <f t="shared" si="12"/>
        <v>0</v>
      </c>
      <c r="V39" s="311">
        <f t="shared" si="12"/>
        <v>0</v>
      </c>
      <c r="W39" s="311">
        <f t="shared" si="12"/>
        <v>0</v>
      </c>
    </row>
    <row r="40" spans="1:23" s="336" customFormat="1" ht="19.5" customHeight="1">
      <c r="A40" s="354" t="s">
        <v>408</v>
      </c>
      <c r="B40" s="377" t="s">
        <v>214</v>
      </c>
      <c r="C40" s="310"/>
      <c r="D40" s="310"/>
      <c r="E40" s="310">
        <f>F40+G40</f>
        <v>0</v>
      </c>
      <c r="F40" s="310"/>
      <c r="G40" s="310"/>
      <c r="H40" s="310">
        <f>I40+J40+K40+L40+M40+N40+O40+P40</f>
        <v>0</v>
      </c>
      <c r="I40" s="310"/>
      <c r="J40" s="310"/>
      <c r="K40" s="310"/>
      <c r="L40" s="310"/>
      <c r="M40" s="310"/>
      <c r="N40" s="310"/>
      <c r="O40" s="310"/>
      <c r="P40" s="310"/>
      <c r="Q40" s="310"/>
      <c r="R40" s="310">
        <f>S40+T40+U40+V40+W40</f>
        <v>0</v>
      </c>
      <c r="S40" s="310"/>
      <c r="T40" s="310"/>
      <c r="U40" s="310"/>
      <c r="V40" s="310"/>
      <c r="W40" s="310"/>
    </row>
    <row r="41" spans="1:23" s="336" customFormat="1" ht="19.5" customHeight="1">
      <c r="A41" s="354" t="s">
        <v>409</v>
      </c>
      <c r="B41" s="377" t="s">
        <v>215</v>
      </c>
      <c r="C41" s="310"/>
      <c r="D41" s="310"/>
      <c r="E41" s="310">
        <f>F41+G41</f>
        <v>0</v>
      </c>
      <c r="F41" s="310"/>
      <c r="G41" s="310"/>
      <c r="H41" s="310">
        <f>I41+J41+K41+L41+M41+N41+O41+P41</f>
        <v>0</v>
      </c>
      <c r="I41" s="310"/>
      <c r="J41" s="310"/>
      <c r="K41" s="310"/>
      <c r="L41" s="310"/>
      <c r="M41" s="310"/>
      <c r="N41" s="310"/>
      <c r="O41" s="310"/>
      <c r="P41" s="310"/>
      <c r="Q41" s="310"/>
      <c r="R41" s="310">
        <f>S41+T41+U41+V41+W41</f>
        <v>0</v>
      </c>
      <c r="S41" s="310"/>
      <c r="T41" s="310"/>
      <c r="U41" s="310"/>
      <c r="V41" s="310"/>
      <c r="W41" s="310"/>
    </row>
    <row r="42" spans="1:23" s="336" customFormat="1" ht="27" customHeight="1">
      <c r="A42" s="382">
        <v>11</v>
      </c>
      <c r="B42" s="379" t="s">
        <v>431</v>
      </c>
      <c r="C42" s="311">
        <f aca="true" t="shared" si="13" ref="C42:W42">C43+C44</f>
        <v>0</v>
      </c>
      <c r="D42" s="311">
        <f t="shared" si="13"/>
        <v>0</v>
      </c>
      <c r="E42" s="311">
        <f t="shared" si="13"/>
        <v>0</v>
      </c>
      <c r="F42" s="311">
        <f t="shared" si="13"/>
        <v>0</v>
      </c>
      <c r="G42" s="311">
        <f t="shared" si="13"/>
        <v>0</v>
      </c>
      <c r="H42" s="311">
        <f t="shared" si="13"/>
        <v>0</v>
      </c>
      <c r="I42" s="311">
        <f t="shared" si="13"/>
        <v>0</v>
      </c>
      <c r="J42" s="311">
        <f t="shared" si="13"/>
        <v>0</v>
      </c>
      <c r="K42" s="311">
        <f t="shared" si="13"/>
        <v>0</v>
      </c>
      <c r="L42" s="311">
        <f t="shared" si="13"/>
        <v>0</v>
      </c>
      <c r="M42" s="311">
        <f t="shared" si="13"/>
        <v>0</v>
      </c>
      <c r="N42" s="311">
        <f t="shared" si="13"/>
        <v>0</v>
      </c>
      <c r="O42" s="311">
        <f t="shared" si="13"/>
        <v>0</v>
      </c>
      <c r="P42" s="311">
        <f t="shared" si="13"/>
        <v>0</v>
      </c>
      <c r="Q42" s="311">
        <f t="shared" si="13"/>
        <v>0</v>
      </c>
      <c r="R42" s="311">
        <f t="shared" si="13"/>
        <v>0</v>
      </c>
      <c r="S42" s="311">
        <f t="shared" si="13"/>
        <v>0</v>
      </c>
      <c r="T42" s="311">
        <f t="shared" si="13"/>
        <v>0</v>
      </c>
      <c r="U42" s="311">
        <f t="shared" si="13"/>
        <v>0</v>
      </c>
      <c r="V42" s="311">
        <f t="shared" si="13"/>
        <v>0</v>
      </c>
      <c r="W42" s="311">
        <f t="shared" si="13"/>
        <v>0</v>
      </c>
    </row>
    <row r="43" spans="1:23" s="336" customFormat="1" ht="19.5" customHeight="1">
      <c r="A43" s="354" t="s">
        <v>410</v>
      </c>
      <c r="B43" s="377" t="s">
        <v>214</v>
      </c>
      <c r="C43" s="310"/>
      <c r="D43" s="310"/>
      <c r="E43" s="310">
        <f>F43+G43</f>
        <v>0</v>
      </c>
      <c r="F43" s="310"/>
      <c r="G43" s="310"/>
      <c r="H43" s="310">
        <f>I43+J43+K43+L43+M43+N43+O43+P43</f>
        <v>0</v>
      </c>
      <c r="I43" s="310"/>
      <c r="J43" s="310"/>
      <c r="K43" s="310"/>
      <c r="L43" s="310"/>
      <c r="M43" s="310"/>
      <c r="N43" s="310"/>
      <c r="O43" s="310"/>
      <c r="P43" s="310"/>
      <c r="Q43" s="310"/>
      <c r="R43" s="310">
        <f>S43+T43+U43+V43+W43</f>
        <v>0</v>
      </c>
      <c r="S43" s="310"/>
      <c r="T43" s="310"/>
      <c r="U43" s="310"/>
      <c r="V43" s="310"/>
      <c r="W43" s="310"/>
    </row>
    <row r="44" spans="1:23" s="336" customFormat="1" ht="19.5" customHeight="1">
      <c r="A44" s="354" t="s">
        <v>411</v>
      </c>
      <c r="B44" s="377" t="s">
        <v>215</v>
      </c>
      <c r="C44" s="310"/>
      <c r="D44" s="310"/>
      <c r="E44" s="310">
        <f>F44+G44</f>
        <v>0</v>
      </c>
      <c r="F44" s="310"/>
      <c r="G44" s="310"/>
      <c r="H44" s="310">
        <f>I44+J44+K44+L44+M44+N44+O44+P44</f>
        <v>0</v>
      </c>
      <c r="I44" s="310"/>
      <c r="J44" s="310"/>
      <c r="K44" s="310"/>
      <c r="L44" s="310"/>
      <c r="M44" s="310"/>
      <c r="N44" s="310"/>
      <c r="O44" s="310"/>
      <c r="P44" s="310"/>
      <c r="Q44" s="310"/>
      <c r="R44" s="310">
        <f>S44+T44+U44+V44+W44</f>
        <v>0</v>
      </c>
      <c r="S44" s="310"/>
      <c r="T44" s="310"/>
      <c r="U44" s="310"/>
      <c r="V44" s="310"/>
      <c r="W44" s="310"/>
    </row>
    <row r="45" spans="1:23" s="336" customFormat="1" ht="29.25" customHeight="1">
      <c r="A45" s="382">
        <v>12</v>
      </c>
      <c r="B45" s="379" t="s">
        <v>432</v>
      </c>
      <c r="C45" s="311">
        <f aca="true" t="shared" si="14" ref="C45:W45">C46+C47</f>
        <v>0</v>
      </c>
      <c r="D45" s="311">
        <f t="shared" si="14"/>
        <v>0</v>
      </c>
      <c r="E45" s="311">
        <f t="shared" si="14"/>
        <v>0</v>
      </c>
      <c r="F45" s="311">
        <f t="shared" si="14"/>
        <v>0</v>
      </c>
      <c r="G45" s="311">
        <f t="shared" si="14"/>
        <v>0</v>
      </c>
      <c r="H45" s="311">
        <f t="shared" si="14"/>
        <v>0</v>
      </c>
      <c r="I45" s="311">
        <f t="shared" si="14"/>
        <v>0</v>
      </c>
      <c r="J45" s="311">
        <f t="shared" si="14"/>
        <v>0</v>
      </c>
      <c r="K45" s="311">
        <f t="shared" si="14"/>
        <v>0</v>
      </c>
      <c r="L45" s="311">
        <f t="shared" si="14"/>
        <v>0</v>
      </c>
      <c r="M45" s="311">
        <f t="shared" si="14"/>
        <v>0</v>
      </c>
      <c r="N45" s="311">
        <f t="shared" si="14"/>
        <v>0</v>
      </c>
      <c r="O45" s="311">
        <f t="shared" si="14"/>
        <v>0</v>
      </c>
      <c r="P45" s="311">
        <f t="shared" si="14"/>
        <v>0</v>
      </c>
      <c r="Q45" s="311">
        <f t="shared" si="14"/>
        <v>0</v>
      </c>
      <c r="R45" s="311">
        <f t="shared" si="14"/>
        <v>0</v>
      </c>
      <c r="S45" s="311">
        <f t="shared" si="14"/>
        <v>0</v>
      </c>
      <c r="T45" s="311">
        <f t="shared" si="14"/>
        <v>0</v>
      </c>
      <c r="U45" s="311">
        <f t="shared" si="14"/>
        <v>0</v>
      </c>
      <c r="V45" s="311">
        <f t="shared" si="14"/>
        <v>0</v>
      </c>
      <c r="W45" s="311">
        <f t="shared" si="14"/>
        <v>0</v>
      </c>
    </row>
    <row r="46" spans="1:23" s="336" customFormat="1" ht="19.5" customHeight="1">
      <c r="A46" s="354" t="s">
        <v>412</v>
      </c>
      <c r="B46" s="377" t="s">
        <v>214</v>
      </c>
      <c r="C46" s="310"/>
      <c r="D46" s="310"/>
      <c r="E46" s="310">
        <f>F46+G46</f>
        <v>0</v>
      </c>
      <c r="F46" s="310"/>
      <c r="G46" s="310"/>
      <c r="H46" s="310">
        <f>I46+J46+K46+L46+M46+N46+O46+P46</f>
        <v>0</v>
      </c>
      <c r="I46" s="310"/>
      <c r="J46" s="310"/>
      <c r="K46" s="310"/>
      <c r="L46" s="310"/>
      <c r="M46" s="310"/>
      <c r="N46" s="310"/>
      <c r="O46" s="310"/>
      <c r="P46" s="310"/>
      <c r="Q46" s="310"/>
      <c r="R46" s="310">
        <f>S46+T46+U46+V46+W46</f>
        <v>0</v>
      </c>
      <c r="S46" s="310"/>
      <c r="T46" s="310"/>
      <c r="U46" s="310"/>
      <c r="V46" s="310"/>
      <c r="W46" s="310"/>
    </row>
    <row r="47" spans="1:23" s="336" customFormat="1" ht="19.5" customHeight="1">
      <c r="A47" s="354" t="s">
        <v>413</v>
      </c>
      <c r="B47" s="377" t="s">
        <v>215</v>
      </c>
      <c r="C47" s="310"/>
      <c r="D47" s="310"/>
      <c r="E47" s="310">
        <f>F47+G47</f>
        <v>0</v>
      </c>
      <c r="F47" s="310"/>
      <c r="G47" s="310"/>
      <c r="H47" s="310">
        <f>I47+J47+K47+L47+M47+N47+O47+P47</f>
        <v>0</v>
      </c>
      <c r="I47" s="310"/>
      <c r="J47" s="310"/>
      <c r="K47" s="310"/>
      <c r="L47" s="310"/>
      <c r="M47" s="310"/>
      <c r="N47" s="310"/>
      <c r="O47" s="310"/>
      <c r="P47" s="310"/>
      <c r="Q47" s="310"/>
      <c r="R47" s="310">
        <f>S47+T47+U47+V47+W47</f>
        <v>0</v>
      </c>
      <c r="S47" s="310"/>
      <c r="T47" s="310"/>
      <c r="U47" s="310"/>
      <c r="V47" s="310"/>
      <c r="W47" s="310"/>
    </row>
    <row r="48" spans="1:23" s="336" customFormat="1" ht="31.5" customHeight="1">
      <c r="A48" s="382">
        <v>13</v>
      </c>
      <c r="B48" s="379" t="s">
        <v>433</v>
      </c>
      <c r="C48" s="311">
        <f aca="true" t="shared" si="15" ref="C48:W48">C49+C50</f>
        <v>0</v>
      </c>
      <c r="D48" s="311">
        <f t="shared" si="15"/>
        <v>0</v>
      </c>
      <c r="E48" s="311">
        <f t="shared" si="15"/>
        <v>0</v>
      </c>
      <c r="F48" s="311">
        <f t="shared" si="15"/>
        <v>0</v>
      </c>
      <c r="G48" s="311">
        <f t="shared" si="15"/>
        <v>0</v>
      </c>
      <c r="H48" s="311">
        <f t="shared" si="15"/>
        <v>0</v>
      </c>
      <c r="I48" s="311">
        <f t="shared" si="15"/>
        <v>0</v>
      </c>
      <c r="J48" s="311">
        <f t="shared" si="15"/>
        <v>0</v>
      </c>
      <c r="K48" s="311">
        <f t="shared" si="15"/>
        <v>0</v>
      </c>
      <c r="L48" s="311">
        <f t="shared" si="15"/>
        <v>0</v>
      </c>
      <c r="M48" s="311">
        <f t="shared" si="15"/>
        <v>0</v>
      </c>
      <c r="N48" s="311">
        <f t="shared" si="15"/>
        <v>0</v>
      </c>
      <c r="O48" s="311">
        <f t="shared" si="15"/>
        <v>0</v>
      </c>
      <c r="P48" s="311">
        <f t="shared" si="15"/>
        <v>0</v>
      </c>
      <c r="Q48" s="311">
        <f t="shared" si="15"/>
        <v>0</v>
      </c>
      <c r="R48" s="311">
        <f t="shared" si="15"/>
        <v>0</v>
      </c>
      <c r="S48" s="311">
        <f t="shared" si="15"/>
        <v>0</v>
      </c>
      <c r="T48" s="311">
        <f t="shared" si="15"/>
        <v>0</v>
      </c>
      <c r="U48" s="311">
        <f t="shared" si="15"/>
        <v>0</v>
      </c>
      <c r="V48" s="311">
        <f t="shared" si="15"/>
        <v>0</v>
      </c>
      <c r="W48" s="311">
        <f t="shared" si="15"/>
        <v>0</v>
      </c>
    </row>
    <row r="49" spans="1:23" ht="19.5" customHeight="1">
      <c r="A49" s="354" t="s">
        <v>414</v>
      </c>
      <c r="B49" s="377" t="s">
        <v>214</v>
      </c>
      <c r="C49" s="310"/>
      <c r="D49" s="310"/>
      <c r="E49" s="310">
        <f>F49+G49</f>
        <v>0</v>
      </c>
      <c r="F49" s="310"/>
      <c r="G49" s="310"/>
      <c r="H49" s="310">
        <f>I49+J49+K49+L49+M49+N49+O49+P49</f>
        <v>0</v>
      </c>
      <c r="I49" s="310"/>
      <c r="J49" s="310"/>
      <c r="K49" s="310"/>
      <c r="L49" s="310"/>
      <c r="M49" s="310"/>
      <c r="N49" s="310"/>
      <c r="O49" s="310"/>
      <c r="P49" s="310"/>
      <c r="Q49" s="310"/>
      <c r="R49" s="310">
        <f>S49+T49+U49+V49+W49</f>
        <v>0</v>
      </c>
      <c r="S49" s="310"/>
      <c r="T49" s="310"/>
      <c r="U49" s="310"/>
      <c r="V49" s="310"/>
      <c r="W49" s="310"/>
    </row>
    <row r="50" spans="1:23" ht="19.5" customHeight="1">
      <c r="A50" s="354" t="s">
        <v>415</v>
      </c>
      <c r="B50" s="377" t="s">
        <v>215</v>
      </c>
      <c r="C50" s="310"/>
      <c r="D50" s="310"/>
      <c r="E50" s="310">
        <f>F50+G50</f>
        <v>0</v>
      </c>
      <c r="F50" s="310"/>
      <c r="G50" s="310"/>
      <c r="H50" s="310">
        <f>I50+J50+K50+L50+M50+N50+O50+P50</f>
        <v>0</v>
      </c>
      <c r="I50" s="310"/>
      <c r="J50" s="310"/>
      <c r="K50" s="310"/>
      <c r="L50" s="310"/>
      <c r="M50" s="310"/>
      <c r="N50" s="310"/>
      <c r="O50" s="310"/>
      <c r="P50" s="310"/>
      <c r="Q50" s="310"/>
      <c r="R50" s="310">
        <f>S50+T50+U50+V50+W50</f>
        <v>0</v>
      </c>
      <c r="S50" s="310"/>
      <c r="T50" s="310"/>
      <c r="U50" s="310"/>
      <c r="V50" s="310"/>
      <c r="W50" s="310"/>
    </row>
    <row r="51" spans="1:23" ht="30.75" customHeight="1">
      <c r="A51" s="714" t="s">
        <v>443</v>
      </c>
      <c r="B51" s="714"/>
      <c r="C51" s="714"/>
      <c r="D51" s="714"/>
      <c r="E51" s="714"/>
      <c r="F51" s="714"/>
      <c r="G51" s="714"/>
      <c r="H51" s="714"/>
      <c r="I51" s="714"/>
      <c r="J51" s="714"/>
      <c r="K51" s="714"/>
      <c r="L51" s="714"/>
      <c r="M51" s="714"/>
      <c r="N51" s="714"/>
      <c r="O51" s="714"/>
      <c r="P51" s="714"/>
      <c r="Q51" s="714"/>
      <c r="R51" s="714"/>
      <c r="S51" s="714"/>
      <c r="T51" s="714"/>
      <c r="U51" s="714"/>
      <c r="V51" s="714"/>
      <c r="W51" s="714"/>
    </row>
    <row r="52" spans="1:23" ht="18" customHeight="1">
      <c r="A52" s="479"/>
      <c r="B52" s="716" t="str">
        <f>TT!C7</f>
        <v>Sơn La, ngày  29 tháng 2 năm 2021</v>
      </c>
      <c r="C52" s="716"/>
      <c r="D52" s="716"/>
      <c r="E52" s="716"/>
      <c r="F52" s="716"/>
      <c r="G52" s="716"/>
      <c r="H52" s="480"/>
      <c r="I52" s="480"/>
      <c r="J52" s="480"/>
      <c r="K52" s="262"/>
      <c r="L52" s="263"/>
      <c r="M52" s="263"/>
      <c r="N52" s="262"/>
      <c r="O52" s="263"/>
      <c r="P52" s="720" t="str">
        <f>TT!C4</f>
        <v>Sơn La, ngày  29 tháng 2 năm 2021</v>
      </c>
      <c r="Q52" s="720"/>
      <c r="R52" s="720"/>
      <c r="S52" s="720"/>
      <c r="T52" s="720"/>
      <c r="U52" s="720"/>
      <c r="V52" s="720"/>
      <c r="W52" s="206"/>
    </row>
    <row r="53" spans="1:23" ht="18" customHeight="1">
      <c r="A53" s="120"/>
      <c r="B53" s="717" t="s">
        <v>283</v>
      </c>
      <c r="C53" s="717"/>
      <c r="D53" s="717"/>
      <c r="E53" s="717"/>
      <c r="F53" s="717"/>
      <c r="G53" s="717"/>
      <c r="H53" s="481"/>
      <c r="I53" s="481"/>
      <c r="J53" s="481"/>
      <c r="K53" s="264"/>
      <c r="L53" s="264"/>
      <c r="M53" s="264"/>
      <c r="N53" s="265"/>
      <c r="O53" s="261"/>
      <c r="P53" s="721" t="str">
        <f>TT!C5</f>
        <v>PHÓ CỤC TRƯỞNG</v>
      </c>
      <c r="Q53" s="721"/>
      <c r="R53" s="721"/>
      <c r="S53" s="721"/>
      <c r="T53" s="721"/>
      <c r="U53" s="721"/>
      <c r="V53" s="721"/>
      <c r="W53" s="261"/>
    </row>
    <row r="54" spans="2:22" ht="18" customHeight="1">
      <c r="B54" s="246"/>
      <c r="C54" s="246"/>
      <c r="D54" s="247"/>
      <c r="E54" s="247"/>
      <c r="F54" s="247"/>
      <c r="G54" s="246"/>
      <c r="H54" s="246"/>
      <c r="I54" s="246"/>
      <c r="J54" s="246"/>
      <c r="K54" s="247"/>
      <c r="L54" s="247"/>
      <c r="M54" s="247"/>
      <c r="N54" s="247"/>
      <c r="O54" s="247"/>
      <c r="P54" s="266"/>
      <c r="Q54" s="266"/>
      <c r="R54" s="266"/>
      <c r="S54" s="266"/>
      <c r="T54" s="266"/>
      <c r="U54" s="266"/>
      <c r="V54" s="266"/>
    </row>
    <row r="55" spans="1:23" s="490" customFormat="1" ht="32.25" customHeight="1">
      <c r="A55" s="485"/>
      <c r="B55" s="527" t="s">
        <v>458</v>
      </c>
      <c r="C55" s="527"/>
      <c r="D55" s="527"/>
      <c r="E55" s="527"/>
      <c r="F55" s="527"/>
      <c r="G55" s="487"/>
      <c r="K55" s="488"/>
      <c r="L55" s="488"/>
      <c r="M55" s="488"/>
      <c r="N55" s="488"/>
      <c r="O55" s="488"/>
      <c r="P55" s="692" t="s">
        <v>459</v>
      </c>
      <c r="Q55" s="692"/>
      <c r="R55" s="692"/>
      <c r="S55" s="692"/>
      <c r="T55" s="692"/>
      <c r="U55" s="692"/>
      <c r="V55" s="692"/>
      <c r="W55" s="692"/>
    </row>
    <row r="56" spans="2:22" ht="18" customHeight="1">
      <c r="B56" s="246"/>
      <c r="C56" s="246"/>
      <c r="D56" s="247"/>
      <c r="E56" s="247"/>
      <c r="F56" s="247"/>
      <c r="G56" s="246"/>
      <c r="H56" s="246"/>
      <c r="I56" s="246"/>
      <c r="J56" s="246"/>
      <c r="K56" s="247"/>
      <c r="L56" s="247"/>
      <c r="M56" s="247"/>
      <c r="N56" s="247"/>
      <c r="O56" s="247"/>
      <c r="P56" s="266"/>
      <c r="Q56" s="266"/>
      <c r="R56" s="266"/>
      <c r="S56" s="266"/>
      <c r="T56" s="266"/>
      <c r="U56" s="266"/>
      <c r="V56" s="266"/>
    </row>
    <row r="57" spans="2:22" ht="18" customHeight="1">
      <c r="B57" s="682" t="str">
        <f>TT!C6</f>
        <v>Nguyễn Thị Nga</v>
      </c>
      <c r="C57" s="682"/>
      <c r="D57" s="682"/>
      <c r="E57" s="682"/>
      <c r="F57" s="682"/>
      <c r="G57" s="682"/>
      <c r="H57" s="255"/>
      <c r="I57" s="255"/>
      <c r="J57" s="255"/>
      <c r="K57" s="247"/>
      <c r="L57" s="247"/>
      <c r="M57" s="247"/>
      <c r="N57" s="247"/>
      <c r="O57" s="247"/>
      <c r="P57" s="715" t="str">
        <f>TT!C3</f>
        <v>Lường Quang Yên</v>
      </c>
      <c r="Q57" s="715"/>
      <c r="R57" s="715"/>
      <c r="S57" s="715"/>
      <c r="T57" s="715"/>
      <c r="U57" s="715"/>
      <c r="V57" s="715"/>
    </row>
  </sheetData>
  <sheetProtection formatCells="0" formatColumns="0" formatRows="0" insertRows="0" deleteRows="0"/>
  <mergeCells count="37">
    <mergeCell ref="A51:W51"/>
    <mergeCell ref="E6:E7"/>
    <mergeCell ref="P57:V57"/>
    <mergeCell ref="B52:G52"/>
    <mergeCell ref="B53:G53"/>
    <mergeCell ref="B57:G57"/>
    <mergeCell ref="B3:B7"/>
    <mergeCell ref="P52:V52"/>
    <mergeCell ref="P53:V53"/>
    <mergeCell ref="R3:W3"/>
    <mergeCell ref="V5:V7"/>
    <mergeCell ref="I6:K6"/>
    <mergeCell ref="L6:N6"/>
    <mergeCell ref="O6:O7"/>
    <mergeCell ref="Q5:Q7"/>
    <mergeCell ref="P6:P7"/>
    <mergeCell ref="S5:S7"/>
    <mergeCell ref="S4:W4"/>
    <mergeCell ref="H5:H7"/>
    <mergeCell ref="A3:A7"/>
    <mergeCell ref="A1:E1"/>
    <mergeCell ref="F1:Q1"/>
    <mergeCell ref="R1:W1"/>
    <mergeCell ref="R2:W2"/>
    <mergeCell ref="C3:C7"/>
    <mergeCell ref="D3:D7"/>
    <mergeCell ref="E3:Q3"/>
    <mergeCell ref="P55:W55"/>
    <mergeCell ref="B55:F55"/>
    <mergeCell ref="E4:G5"/>
    <mergeCell ref="I5:P5"/>
    <mergeCell ref="W5:W7"/>
    <mergeCell ref="U5:U7"/>
    <mergeCell ref="F6:G6"/>
    <mergeCell ref="T5:T7"/>
    <mergeCell ref="H4:Q4"/>
    <mergeCell ref="R4:R7"/>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W30"/>
  <sheetViews>
    <sheetView view="pageBreakPreview" zoomScaleSheetLayoutView="100" zoomScalePageLayoutView="0" workbookViewId="0" topLeftCell="A1">
      <selection activeCell="F11" sqref="F11"/>
    </sheetView>
  </sheetViews>
  <sheetFormatPr defaultColWidth="9.00390625" defaultRowHeight="15.75"/>
  <cols>
    <col min="1" max="1" width="3.875" style="0" customWidth="1"/>
    <col min="2" max="2" width="28.75390625" style="0" customWidth="1"/>
    <col min="3" max="21" width="5.50390625" style="114" customWidth="1"/>
    <col min="22" max="23" width="8.00390625" style="418" customWidth="1"/>
  </cols>
  <sheetData>
    <row r="1" spans="1:21" ht="67.5" customHeight="1">
      <c r="A1" s="586" t="s">
        <v>323</v>
      </c>
      <c r="B1" s="586"/>
      <c r="C1" s="586"/>
      <c r="D1" s="586"/>
      <c r="E1" s="586"/>
      <c r="F1" s="505" t="s">
        <v>453</v>
      </c>
      <c r="G1" s="505"/>
      <c r="H1" s="505"/>
      <c r="I1" s="505"/>
      <c r="J1" s="505"/>
      <c r="K1" s="505"/>
      <c r="L1" s="505"/>
      <c r="M1" s="505"/>
      <c r="N1" s="505"/>
      <c r="O1" s="505"/>
      <c r="P1" s="505"/>
      <c r="Q1" s="542" t="str">
        <f>TT!C2</f>
        <v>Đơn vị  báo cáo: 
Đơn vị nhận báo cáo: </v>
      </c>
      <c r="R1" s="542"/>
      <c r="S1" s="542"/>
      <c r="T1" s="542"/>
      <c r="U1" s="542"/>
    </row>
    <row r="2" spans="17:21" ht="15.75" customHeight="1">
      <c r="Q2" s="711" t="s">
        <v>216</v>
      </c>
      <c r="R2" s="711"/>
      <c r="S2" s="711"/>
      <c r="T2" s="711"/>
      <c r="U2" s="711"/>
    </row>
    <row r="3" spans="1:21" ht="18.75" customHeight="1">
      <c r="A3" s="723" t="s">
        <v>136</v>
      </c>
      <c r="B3" s="723" t="s">
        <v>157</v>
      </c>
      <c r="C3" s="722" t="s">
        <v>217</v>
      </c>
      <c r="D3" s="722"/>
      <c r="E3" s="722"/>
      <c r="F3" s="722" t="s">
        <v>218</v>
      </c>
      <c r="G3" s="722"/>
      <c r="H3" s="722"/>
      <c r="I3" s="722" t="s">
        <v>219</v>
      </c>
      <c r="J3" s="722"/>
      <c r="K3" s="722"/>
      <c r="L3" s="722" t="s">
        <v>220</v>
      </c>
      <c r="M3" s="722"/>
      <c r="N3" s="722"/>
      <c r="O3" s="722"/>
      <c r="P3" s="722"/>
      <c r="Q3" s="722"/>
      <c r="R3" s="722"/>
      <c r="S3" s="722" t="s">
        <v>221</v>
      </c>
      <c r="T3" s="722"/>
      <c r="U3" s="722"/>
    </row>
    <row r="4" spans="1:21" ht="18.75" customHeight="1">
      <c r="A4" s="724"/>
      <c r="B4" s="724"/>
      <c r="C4" s="722"/>
      <c r="D4" s="722"/>
      <c r="E4" s="722"/>
      <c r="F4" s="722"/>
      <c r="G4" s="722"/>
      <c r="H4" s="722"/>
      <c r="I4" s="722"/>
      <c r="J4" s="722"/>
      <c r="K4" s="722"/>
      <c r="L4" s="722" t="s">
        <v>222</v>
      </c>
      <c r="M4" s="722"/>
      <c r="N4" s="722"/>
      <c r="O4" s="722"/>
      <c r="P4" s="722" t="s">
        <v>223</v>
      </c>
      <c r="Q4" s="722"/>
      <c r="R4" s="722"/>
      <c r="S4" s="722"/>
      <c r="T4" s="722"/>
      <c r="U4" s="722"/>
    </row>
    <row r="5" spans="1:21" ht="18.75" customHeight="1">
      <c r="A5" s="724"/>
      <c r="B5" s="724"/>
      <c r="C5" s="722"/>
      <c r="D5" s="722"/>
      <c r="E5" s="722"/>
      <c r="F5" s="722"/>
      <c r="G5" s="722"/>
      <c r="H5" s="722"/>
      <c r="I5" s="722"/>
      <c r="J5" s="722"/>
      <c r="K5" s="722"/>
      <c r="L5" s="723" t="s">
        <v>12</v>
      </c>
      <c r="M5" s="722" t="s">
        <v>4</v>
      </c>
      <c r="N5" s="722"/>
      <c r="O5" s="722"/>
      <c r="P5" s="723" t="s">
        <v>12</v>
      </c>
      <c r="Q5" s="722" t="s">
        <v>4</v>
      </c>
      <c r="R5" s="722"/>
      <c r="S5" s="722"/>
      <c r="T5" s="722"/>
      <c r="U5" s="722"/>
    </row>
    <row r="6" spans="1:21" ht="48" customHeight="1">
      <c r="A6" s="724"/>
      <c r="B6" s="724"/>
      <c r="C6" s="723" t="s">
        <v>224</v>
      </c>
      <c r="D6" s="723" t="s">
        <v>225</v>
      </c>
      <c r="E6" s="723" t="s">
        <v>226</v>
      </c>
      <c r="F6" s="723" t="s">
        <v>227</v>
      </c>
      <c r="G6" s="723" t="s">
        <v>225</v>
      </c>
      <c r="H6" s="723" t="s">
        <v>226</v>
      </c>
      <c r="I6" s="723" t="s">
        <v>224</v>
      </c>
      <c r="J6" s="723" t="s">
        <v>225</v>
      </c>
      <c r="K6" s="723" t="s">
        <v>226</v>
      </c>
      <c r="L6" s="724"/>
      <c r="M6" s="723" t="s">
        <v>214</v>
      </c>
      <c r="N6" s="723" t="s">
        <v>215</v>
      </c>
      <c r="O6" s="723" t="s">
        <v>228</v>
      </c>
      <c r="P6" s="724"/>
      <c r="Q6" s="723" t="s">
        <v>229</v>
      </c>
      <c r="R6" s="723" t="s">
        <v>230</v>
      </c>
      <c r="S6" s="723" t="s">
        <v>12</v>
      </c>
      <c r="T6" s="723" t="s">
        <v>231</v>
      </c>
      <c r="U6" s="723" t="s">
        <v>198</v>
      </c>
    </row>
    <row r="7" spans="1:21" ht="15.75">
      <c r="A7" s="725"/>
      <c r="B7" s="725"/>
      <c r="C7" s="725"/>
      <c r="D7" s="725"/>
      <c r="E7" s="725"/>
      <c r="F7" s="725"/>
      <c r="G7" s="725"/>
      <c r="H7" s="725"/>
      <c r="I7" s="725"/>
      <c r="J7" s="725"/>
      <c r="K7" s="725"/>
      <c r="L7" s="725"/>
      <c r="M7" s="725"/>
      <c r="N7" s="725"/>
      <c r="O7" s="725"/>
      <c r="P7" s="725"/>
      <c r="Q7" s="725"/>
      <c r="R7" s="725"/>
      <c r="S7" s="725"/>
      <c r="T7" s="725"/>
      <c r="U7" s="725"/>
    </row>
    <row r="8" spans="1:21" ht="15.75">
      <c r="A8" s="726" t="s">
        <v>3</v>
      </c>
      <c r="B8" s="726"/>
      <c r="C8" s="115">
        <v>1</v>
      </c>
      <c r="D8" s="116">
        <v>2</v>
      </c>
      <c r="E8" s="116">
        <v>3</v>
      </c>
      <c r="F8" s="116">
        <v>4</v>
      </c>
      <c r="G8" s="116">
        <v>5</v>
      </c>
      <c r="H8" s="116">
        <v>6</v>
      </c>
      <c r="I8" s="116">
        <v>7</v>
      </c>
      <c r="J8" s="116">
        <v>8</v>
      </c>
      <c r="K8" s="116">
        <v>9</v>
      </c>
      <c r="L8" s="116">
        <v>10</v>
      </c>
      <c r="M8" s="116">
        <v>11</v>
      </c>
      <c r="N8" s="116">
        <v>12</v>
      </c>
      <c r="O8" s="116">
        <v>13</v>
      </c>
      <c r="P8" s="116">
        <v>14</v>
      </c>
      <c r="Q8" s="116">
        <v>15</v>
      </c>
      <c r="R8" s="116">
        <v>16</v>
      </c>
      <c r="S8" s="116">
        <v>17</v>
      </c>
      <c r="T8" s="116">
        <v>18</v>
      </c>
      <c r="U8" s="116">
        <v>19</v>
      </c>
    </row>
    <row r="9" spans="1:23" s="338" customFormat="1" ht="22.5" customHeight="1">
      <c r="A9" s="727" t="s">
        <v>12</v>
      </c>
      <c r="B9" s="727"/>
      <c r="C9" s="337">
        <f>SUM(C10:C22)</f>
        <v>3</v>
      </c>
      <c r="D9" s="337">
        <f aca="true" t="shared" si="0" ref="D9:U9">SUM(D10:D22)</f>
        <v>2</v>
      </c>
      <c r="E9" s="337">
        <f t="shared" si="0"/>
        <v>3</v>
      </c>
      <c r="F9" s="337">
        <f t="shared" si="0"/>
        <v>0</v>
      </c>
      <c r="G9" s="337">
        <f t="shared" si="0"/>
        <v>0</v>
      </c>
      <c r="H9" s="337">
        <f t="shared" si="0"/>
        <v>0</v>
      </c>
      <c r="I9" s="337">
        <f t="shared" si="0"/>
        <v>1</v>
      </c>
      <c r="J9" s="337">
        <f t="shared" si="0"/>
        <v>1</v>
      </c>
      <c r="K9" s="337">
        <f t="shared" si="0"/>
        <v>1</v>
      </c>
      <c r="L9" s="337">
        <f t="shared" si="0"/>
        <v>3</v>
      </c>
      <c r="M9" s="337">
        <f t="shared" si="0"/>
        <v>1</v>
      </c>
      <c r="N9" s="337">
        <f t="shared" si="0"/>
        <v>0</v>
      </c>
      <c r="O9" s="337">
        <f t="shared" si="0"/>
        <v>2</v>
      </c>
      <c r="P9" s="337">
        <f t="shared" si="0"/>
        <v>3</v>
      </c>
      <c r="Q9" s="337">
        <f t="shared" si="0"/>
        <v>1</v>
      </c>
      <c r="R9" s="337">
        <f t="shared" si="0"/>
        <v>2</v>
      </c>
      <c r="S9" s="337">
        <f t="shared" si="0"/>
        <v>1</v>
      </c>
      <c r="T9" s="337">
        <f t="shared" si="0"/>
        <v>0</v>
      </c>
      <c r="U9" s="337">
        <f t="shared" si="0"/>
        <v>1</v>
      </c>
      <c r="V9" s="420"/>
      <c r="W9" s="418"/>
    </row>
    <row r="10" spans="1:23" s="268" customFormat="1" ht="13.5" customHeight="1">
      <c r="A10" s="332" t="s">
        <v>0</v>
      </c>
      <c r="B10" s="333" t="s">
        <v>327</v>
      </c>
      <c r="C10" s="310">
        <v>3</v>
      </c>
      <c r="D10" s="310">
        <v>2</v>
      </c>
      <c r="E10" s="310">
        <v>3</v>
      </c>
      <c r="F10" s="310"/>
      <c r="G10" s="310"/>
      <c r="H10" s="310"/>
      <c r="I10" s="310">
        <v>1</v>
      </c>
      <c r="J10" s="310">
        <v>1</v>
      </c>
      <c r="K10" s="310">
        <v>1</v>
      </c>
      <c r="L10" s="310">
        <f>M10+N10+O10</f>
        <v>3</v>
      </c>
      <c r="M10" s="310">
        <v>1</v>
      </c>
      <c r="N10" s="310"/>
      <c r="O10" s="310">
        <v>2</v>
      </c>
      <c r="P10" s="310">
        <f>Q10+R10</f>
        <v>3</v>
      </c>
      <c r="Q10" s="310">
        <v>1</v>
      </c>
      <c r="R10" s="310">
        <v>2</v>
      </c>
      <c r="S10" s="310">
        <f>T10+U10</f>
        <v>1</v>
      </c>
      <c r="T10" s="310"/>
      <c r="U10" s="310">
        <v>1</v>
      </c>
      <c r="V10" s="418"/>
      <c r="W10" s="420"/>
    </row>
    <row r="11" spans="1:23" s="268" customFormat="1" ht="13.5" customHeight="1">
      <c r="A11" s="332" t="s">
        <v>13</v>
      </c>
      <c r="B11" s="333" t="s">
        <v>388</v>
      </c>
      <c r="C11" s="267"/>
      <c r="D11" s="267"/>
      <c r="E11" s="267"/>
      <c r="F11" s="347"/>
      <c r="G11" s="347"/>
      <c r="H11" s="347"/>
      <c r="I11" s="267"/>
      <c r="J11" s="267"/>
      <c r="K11" s="267"/>
      <c r="L11" s="345">
        <f>M11+N11+O11</f>
        <v>0</v>
      </c>
      <c r="M11" s="267"/>
      <c r="N11" s="267"/>
      <c r="O11" s="267"/>
      <c r="P11" s="345">
        <f>Q11+R11</f>
        <v>0</v>
      </c>
      <c r="Q11" s="267"/>
      <c r="R11" s="267"/>
      <c r="S11" s="267">
        <f>T11+U11</f>
        <v>0</v>
      </c>
      <c r="T11" s="267"/>
      <c r="U11" s="267"/>
      <c r="V11" s="421"/>
      <c r="W11" s="418"/>
    </row>
    <row r="12" spans="1:23" s="268" customFormat="1" ht="13.5" customHeight="1">
      <c r="A12" s="332" t="s">
        <v>14</v>
      </c>
      <c r="B12" s="333" t="s">
        <v>389</v>
      </c>
      <c r="C12" s="310"/>
      <c r="D12" s="310"/>
      <c r="E12" s="310"/>
      <c r="F12" s="310"/>
      <c r="G12" s="310"/>
      <c r="H12" s="310"/>
      <c r="I12" s="310"/>
      <c r="J12" s="310"/>
      <c r="K12" s="310"/>
      <c r="L12" s="345">
        <f>M12+N12+O12</f>
        <v>0</v>
      </c>
      <c r="M12" s="310"/>
      <c r="N12" s="310"/>
      <c r="O12" s="310"/>
      <c r="P12" s="310"/>
      <c r="Q12" s="310"/>
      <c r="R12" s="310"/>
      <c r="S12" s="310"/>
      <c r="T12" s="310"/>
      <c r="U12" s="310"/>
      <c r="V12" s="418"/>
      <c r="W12" s="421"/>
    </row>
    <row r="13" spans="1:23" s="268" customFormat="1" ht="13.5" customHeight="1">
      <c r="A13" s="332" t="s">
        <v>19</v>
      </c>
      <c r="B13" s="333" t="s">
        <v>390</v>
      </c>
      <c r="C13" s="310"/>
      <c r="D13" s="310"/>
      <c r="E13" s="310"/>
      <c r="F13" s="310"/>
      <c r="G13" s="310"/>
      <c r="H13" s="310"/>
      <c r="I13" s="310"/>
      <c r="J13" s="310"/>
      <c r="K13" s="310"/>
      <c r="L13" s="310">
        <f>M13+N13+O13</f>
        <v>0</v>
      </c>
      <c r="M13" s="310"/>
      <c r="N13" s="310"/>
      <c r="O13" s="310"/>
      <c r="P13" s="310">
        <f>Q13+R13</f>
        <v>0</v>
      </c>
      <c r="Q13" s="310"/>
      <c r="R13" s="310"/>
      <c r="S13" s="310">
        <f aca="true" t="shared" si="1" ref="S13:S22">T13+U13</f>
        <v>0</v>
      </c>
      <c r="T13" s="310"/>
      <c r="U13" s="310"/>
      <c r="V13" s="418"/>
      <c r="W13" s="418"/>
    </row>
    <row r="14" spans="1:23" s="346" customFormat="1" ht="13.5" customHeight="1">
      <c r="A14" s="332" t="s">
        <v>22</v>
      </c>
      <c r="B14" s="333" t="s">
        <v>391</v>
      </c>
      <c r="C14" s="348"/>
      <c r="D14" s="348"/>
      <c r="E14" s="348"/>
      <c r="F14" s="348"/>
      <c r="G14" s="348"/>
      <c r="H14" s="348"/>
      <c r="I14" s="348"/>
      <c r="J14" s="348"/>
      <c r="K14" s="348"/>
      <c r="L14" s="310">
        <f>M14+N14+O14</f>
        <v>0</v>
      </c>
      <c r="M14" s="267"/>
      <c r="N14" s="267"/>
      <c r="O14" s="267"/>
      <c r="P14" s="310">
        <f>Q14+R14</f>
        <v>0</v>
      </c>
      <c r="Q14" s="267"/>
      <c r="R14" s="267"/>
      <c r="S14" s="310">
        <f t="shared" si="1"/>
        <v>0</v>
      </c>
      <c r="T14" s="267"/>
      <c r="U14" s="267"/>
      <c r="V14" s="418"/>
      <c r="W14" s="418"/>
    </row>
    <row r="15" spans="1:21" ht="13.5" customHeight="1">
      <c r="A15" s="332" t="s">
        <v>23</v>
      </c>
      <c r="B15" s="333" t="s">
        <v>392</v>
      </c>
      <c r="C15" s="310"/>
      <c r="D15" s="310"/>
      <c r="E15" s="310"/>
      <c r="F15" s="310"/>
      <c r="G15" s="310"/>
      <c r="H15" s="310"/>
      <c r="I15" s="310"/>
      <c r="J15" s="310"/>
      <c r="K15" s="310"/>
      <c r="L15" s="310">
        <f aca="true" t="shared" si="2" ref="L15:L22">M15+N15+O15</f>
        <v>0</v>
      </c>
      <c r="M15" s="310"/>
      <c r="N15" s="310"/>
      <c r="O15" s="310"/>
      <c r="P15" s="310">
        <f aca="true" t="shared" si="3" ref="P15:P22">Q15+R15</f>
        <v>0</v>
      </c>
      <c r="Q15" s="310"/>
      <c r="R15" s="310"/>
      <c r="S15" s="310">
        <f t="shared" si="1"/>
        <v>0</v>
      </c>
      <c r="T15" s="310"/>
      <c r="U15" s="310"/>
    </row>
    <row r="16" spans="1:21" ht="13.5" customHeight="1">
      <c r="A16" s="332" t="s">
        <v>24</v>
      </c>
      <c r="B16" s="333" t="s">
        <v>393</v>
      </c>
      <c r="C16" s="310"/>
      <c r="D16" s="310"/>
      <c r="E16" s="310"/>
      <c r="F16" s="310"/>
      <c r="G16" s="310"/>
      <c r="H16" s="310"/>
      <c r="I16" s="310"/>
      <c r="J16" s="310"/>
      <c r="K16" s="310"/>
      <c r="L16" s="310">
        <f t="shared" si="2"/>
        <v>0</v>
      </c>
      <c r="M16" s="310"/>
      <c r="N16" s="310"/>
      <c r="O16" s="310"/>
      <c r="P16" s="310">
        <f t="shared" si="3"/>
        <v>0</v>
      </c>
      <c r="Q16" s="310"/>
      <c r="R16" s="310"/>
      <c r="S16" s="310">
        <f t="shared" si="1"/>
        <v>0</v>
      </c>
      <c r="T16" s="267"/>
      <c r="U16" s="310"/>
    </row>
    <row r="17" spans="1:21" ht="13.5" customHeight="1">
      <c r="A17" s="332" t="s">
        <v>25</v>
      </c>
      <c r="B17" s="333" t="s">
        <v>394</v>
      </c>
      <c r="C17" s="267"/>
      <c r="D17" s="267"/>
      <c r="E17" s="267"/>
      <c r="F17" s="310"/>
      <c r="G17" s="310"/>
      <c r="H17" s="310"/>
      <c r="I17" s="310"/>
      <c r="J17" s="310"/>
      <c r="K17" s="310"/>
      <c r="L17" s="310">
        <f t="shared" si="2"/>
        <v>0</v>
      </c>
      <c r="M17" s="310"/>
      <c r="N17" s="310"/>
      <c r="O17" s="310"/>
      <c r="P17" s="310">
        <f>Q17+R17</f>
        <v>0</v>
      </c>
      <c r="Q17" s="310"/>
      <c r="R17" s="310"/>
      <c r="S17" s="310">
        <f>T17+U17</f>
        <v>0</v>
      </c>
      <c r="T17" s="267"/>
      <c r="U17" s="310"/>
    </row>
    <row r="18" spans="1:21" ht="13.5" customHeight="1">
      <c r="A18" s="332" t="s">
        <v>26</v>
      </c>
      <c r="B18" s="333" t="s">
        <v>395</v>
      </c>
      <c r="C18" s="310"/>
      <c r="D18" s="310"/>
      <c r="E18" s="310"/>
      <c r="F18" s="310"/>
      <c r="G18" s="310"/>
      <c r="H18" s="310"/>
      <c r="I18" s="310"/>
      <c r="J18" s="310"/>
      <c r="K18" s="310"/>
      <c r="L18" s="310">
        <f t="shared" si="2"/>
        <v>0</v>
      </c>
      <c r="M18" s="310"/>
      <c r="N18" s="310"/>
      <c r="O18" s="310"/>
      <c r="P18" s="310">
        <f t="shared" si="3"/>
        <v>0</v>
      </c>
      <c r="Q18" s="310"/>
      <c r="R18" s="310"/>
      <c r="S18" s="310">
        <f t="shared" si="1"/>
        <v>0</v>
      </c>
      <c r="T18" s="310"/>
      <c r="U18" s="310"/>
    </row>
    <row r="19" spans="1:21" ht="13.5" customHeight="1">
      <c r="A19" s="332" t="s">
        <v>27</v>
      </c>
      <c r="B19" s="333" t="s">
        <v>396</v>
      </c>
      <c r="C19" s="310"/>
      <c r="D19" s="310"/>
      <c r="E19" s="310"/>
      <c r="F19" s="310"/>
      <c r="G19" s="310"/>
      <c r="H19" s="310"/>
      <c r="I19" s="310"/>
      <c r="J19" s="310"/>
      <c r="K19" s="310"/>
      <c r="L19" s="310">
        <f t="shared" si="2"/>
        <v>0</v>
      </c>
      <c r="M19" s="310"/>
      <c r="N19" s="310"/>
      <c r="O19" s="310"/>
      <c r="P19" s="310">
        <f t="shared" si="3"/>
        <v>0</v>
      </c>
      <c r="Q19" s="310"/>
      <c r="R19" s="310"/>
      <c r="S19" s="310">
        <f t="shared" si="1"/>
        <v>0</v>
      </c>
      <c r="T19" s="310"/>
      <c r="U19" s="310"/>
    </row>
    <row r="20" spans="1:21" ht="13.5" customHeight="1">
      <c r="A20" s="332" t="s">
        <v>29</v>
      </c>
      <c r="B20" s="333" t="s">
        <v>397</v>
      </c>
      <c r="C20" s="310"/>
      <c r="D20" s="310"/>
      <c r="E20" s="310"/>
      <c r="F20" s="310"/>
      <c r="G20" s="310"/>
      <c r="H20" s="310"/>
      <c r="I20" s="310"/>
      <c r="J20" s="310"/>
      <c r="K20" s="310"/>
      <c r="L20" s="310">
        <f t="shared" si="2"/>
        <v>0</v>
      </c>
      <c r="M20" s="310"/>
      <c r="N20" s="310"/>
      <c r="O20" s="310"/>
      <c r="P20" s="310">
        <f t="shared" si="3"/>
        <v>0</v>
      </c>
      <c r="Q20" s="310"/>
      <c r="R20" s="310"/>
      <c r="S20" s="310">
        <f t="shared" si="1"/>
        <v>0</v>
      </c>
      <c r="T20" s="310"/>
      <c r="U20" s="310"/>
    </row>
    <row r="21" spans="1:21" ht="13.5" customHeight="1">
      <c r="A21" s="332" t="s">
        <v>30</v>
      </c>
      <c r="B21" s="333" t="s">
        <v>398</v>
      </c>
      <c r="C21" s="310"/>
      <c r="D21" s="310"/>
      <c r="E21" s="310"/>
      <c r="F21" s="310"/>
      <c r="G21" s="310"/>
      <c r="H21" s="310"/>
      <c r="I21" s="310"/>
      <c r="J21" s="310"/>
      <c r="K21" s="310"/>
      <c r="L21" s="310">
        <f t="shared" si="2"/>
        <v>0</v>
      </c>
      <c r="M21" s="310"/>
      <c r="N21" s="310"/>
      <c r="O21" s="310"/>
      <c r="P21" s="310">
        <f t="shared" si="3"/>
        <v>0</v>
      </c>
      <c r="Q21" s="310"/>
      <c r="R21" s="310"/>
      <c r="S21" s="310">
        <f t="shared" si="1"/>
        <v>0</v>
      </c>
      <c r="T21" s="310"/>
      <c r="U21" s="310"/>
    </row>
    <row r="22" spans="1:21" ht="13.5" customHeight="1">
      <c r="A22" s="332" t="s">
        <v>104</v>
      </c>
      <c r="B22" s="333" t="s">
        <v>399</v>
      </c>
      <c r="C22" s="310"/>
      <c r="D22" s="310"/>
      <c r="E22" s="310"/>
      <c r="F22" s="310"/>
      <c r="G22" s="310"/>
      <c r="H22" s="310"/>
      <c r="I22" s="310"/>
      <c r="J22" s="310"/>
      <c r="K22" s="310"/>
      <c r="L22" s="310">
        <f t="shared" si="2"/>
        <v>0</v>
      </c>
      <c r="M22" s="310"/>
      <c r="N22" s="310"/>
      <c r="O22" s="310"/>
      <c r="P22" s="310">
        <f t="shared" si="3"/>
        <v>0</v>
      </c>
      <c r="Q22" s="310"/>
      <c r="R22" s="310"/>
      <c r="S22" s="310">
        <f t="shared" si="1"/>
        <v>0</v>
      </c>
      <c r="T22" s="310"/>
      <c r="U22" s="310"/>
    </row>
    <row r="23" spans="1:21" ht="16.5">
      <c r="A23" s="205"/>
      <c r="B23" s="698" t="str">
        <f>TT!C7</f>
        <v>Sơn La, ngày  29 tháng 2 năm 2021</v>
      </c>
      <c r="C23" s="698"/>
      <c r="D23" s="698"/>
      <c r="E23" s="698"/>
      <c r="F23" s="698"/>
      <c r="G23" s="698"/>
      <c r="H23" s="253"/>
      <c r="I23" s="253"/>
      <c r="J23" s="253"/>
      <c r="K23" s="262"/>
      <c r="L23" s="263"/>
      <c r="M23" s="263"/>
      <c r="N23" s="262"/>
      <c r="O23" s="728" t="str">
        <f>TT!C4</f>
        <v>Sơn La, ngày  29 tháng 2 năm 2021</v>
      </c>
      <c r="P23" s="728"/>
      <c r="Q23" s="728"/>
      <c r="R23" s="728"/>
      <c r="S23" s="728"/>
      <c r="T23" s="728"/>
      <c r="U23" s="247"/>
    </row>
    <row r="24" spans="1:21" ht="16.5">
      <c r="A24" s="120"/>
      <c r="B24" s="681" t="s">
        <v>283</v>
      </c>
      <c r="C24" s="681"/>
      <c r="D24" s="681"/>
      <c r="E24" s="681"/>
      <c r="F24" s="681"/>
      <c r="G24" s="681"/>
      <c r="H24" s="254"/>
      <c r="I24" s="254"/>
      <c r="J24" s="254"/>
      <c r="K24" s="264"/>
      <c r="L24" s="264"/>
      <c r="M24" s="264"/>
      <c r="N24" s="265"/>
      <c r="O24" s="682" t="str">
        <f>TT!C5</f>
        <v>PHÓ CỤC TRƯỞNG</v>
      </c>
      <c r="P24" s="682"/>
      <c r="Q24" s="682"/>
      <c r="R24" s="682"/>
      <c r="S24" s="682"/>
      <c r="T24" s="682"/>
      <c r="U24" s="247"/>
    </row>
    <row r="25" spans="1:21" ht="16.5">
      <c r="A25" s="3"/>
      <c r="B25" s="246"/>
      <c r="C25" s="246"/>
      <c r="D25" s="247"/>
      <c r="E25" s="247"/>
      <c r="F25" s="247"/>
      <c r="G25" s="246"/>
      <c r="H25" s="246"/>
      <c r="I25" s="246"/>
      <c r="J25" s="246"/>
      <c r="K25" s="247"/>
      <c r="L25" s="247"/>
      <c r="M25" s="247"/>
      <c r="N25" s="247"/>
      <c r="O25" s="247"/>
      <c r="P25" s="255"/>
      <c r="Q25" s="255"/>
      <c r="R25" s="255"/>
      <c r="S25" s="247"/>
      <c r="T25" s="247"/>
      <c r="U25" s="247"/>
    </row>
    <row r="26" spans="1:23" s="490" customFormat="1" ht="32.25" customHeight="1">
      <c r="A26" s="485"/>
      <c r="B26" s="527" t="s">
        <v>458</v>
      </c>
      <c r="C26" s="527"/>
      <c r="D26" s="527"/>
      <c r="E26" s="527"/>
      <c r="F26" s="527"/>
      <c r="G26" s="487"/>
      <c r="K26" s="488"/>
      <c r="L26" s="488"/>
      <c r="M26" s="488"/>
      <c r="N26" s="692" t="s">
        <v>459</v>
      </c>
      <c r="O26" s="692"/>
      <c r="P26" s="692"/>
      <c r="Q26" s="692"/>
      <c r="R26" s="692"/>
      <c r="S26" s="692"/>
      <c r="T26" s="692"/>
      <c r="U26" s="692"/>
      <c r="V26" s="491"/>
      <c r="W26" s="491"/>
    </row>
    <row r="27" spans="1:21" ht="16.5">
      <c r="A27" s="3"/>
      <c r="B27" s="246"/>
      <c r="C27" s="246"/>
      <c r="D27" s="247"/>
      <c r="E27" s="247"/>
      <c r="F27" s="247"/>
      <c r="G27" s="246"/>
      <c r="H27" s="246"/>
      <c r="I27" s="246"/>
      <c r="J27" s="246"/>
      <c r="K27" s="247"/>
      <c r="L27" s="247"/>
      <c r="M27" s="247"/>
      <c r="N27" s="247"/>
      <c r="O27" s="247"/>
      <c r="P27" s="260"/>
      <c r="Q27" s="260"/>
      <c r="R27" s="260"/>
      <c r="S27" s="260"/>
      <c r="T27" s="260"/>
      <c r="U27" s="260"/>
    </row>
    <row r="28" spans="1:21" ht="16.5">
      <c r="A28" s="3"/>
      <c r="B28" s="682" t="str">
        <f>TT!C6</f>
        <v>Nguyễn Thị Nga</v>
      </c>
      <c r="C28" s="682"/>
      <c r="D28" s="682"/>
      <c r="E28" s="682"/>
      <c r="F28" s="682"/>
      <c r="G28" s="682"/>
      <c r="H28" s="255"/>
      <c r="I28" s="255"/>
      <c r="J28" s="255"/>
      <c r="K28" s="247"/>
      <c r="L28" s="247"/>
      <c r="M28" s="247"/>
      <c r="N28" s="247"/>
      <c r="O28" s="682" t="str">
        <f>TT!C3</f>
        <v>Lường Quang Yên</v>
      </c>
      <c r="P28" s="682"/>
      <c r="Q28" s="682"/>
      <c r="R28" s="682"/>
      <c r="S28" s="682"/>
      <c r="T28" s="682"/>
      <c r="U28" s="247"/>
    </row>
    <row r="29" spans="1:23" ht="16.5">
      <c r="A29" s="260"/>
      <c r="B29" s="260"/>
      <c r="C29" s="260"/>
      <c r="D29" s="260"/>
      <c r="E29" s="260"/>
      <c r="F29" s="260"/>
      <c r="G29" s="260"/>
      <c r="H29" s="260"/>
      <c r="I29" s="260"/>
      <c r="J29" s="260"/>
      <c r="K29" s="260"/>
      <c r="L29" s="260"/>
      <c r="M29" s="260"/>
      <c r="N29" s="260"/>
      <c r="O29" s="260"/>
      <c r="P29" s="246"/>
      <c r="Q29" s="246"/>
      <c r="R29" s="246"/>
      <c r="S29" s="247"/>
      <c r="T29" s="247"/>
      <c r="U29" s="247"/>
      <c r="V29" s="419"/>
      <c r="W29" s="419"/>
    </row>
    <row r="30" spans="1:21" ht="16.5">
      <c r="A30" s="260"/>
      <c r="B30" s="260"/>
      <c r="C30" s="260"/>
      <c r="D30" s="260"/>
      <c r="E30" s="260"/>
      <c r="F30" s="260"/>
      <c r="G30" s="260"/>
      <c r="H30" s="260"/>
      <c r="I30" s="260"/>
      <c r="J30" s="260"/>
      <c r="K30" s="260"/>
      <c r="L30" s="260"/>
      <c r="M30" s="260"/>
      <c r="N30" s="260"/>
      <c r="O30" s="260"/>
      <c r="P30" s="255"/>
      <c r="Q30" s="255"/>
      <c r="R30" s="255"/>
      <c r="S30" s="247"/>
      <c r="T30" s="247"/>
      <c r="U30" s="247"/>
    </row>
  </sheetData>
  <sheetProtection formatCells="0" formatColumns="0" formatRows="0" insertRows="0" deleteRows="0"/>
  <mergeCells count="44">
    <mergeCell ref="S6:S7"/>
    <mergeCell ref="T6:T7"/>
    <mergeCell ref="U6:U7"/>
    <mergeCell ref="N6:N7"/>
    <mergeCell ref="O6:O7"/>
    <mergeCell ref="P5:P7"/>
    <mergeCell ref="Q6:Q7"/>
    <mergeCell ref="R6:R7"/>
    <mergeCell ref="M5:O5"/>
    <mergeCell ref="B28:G28"/>
    <mergeCell ref="O23:T23"/>
    <mergeCell ref="O24:T24"/>
    <mergeCell ref="O28:T28"/>
    <mergeCell ref="B26:F26"/>
    <mergeCell ref="N26:U26"/>
    <mergeCell ref="E6:E7"/>
    <mergeCell ref="F6:F7"/>
    <mergeCell ref="B23:G23"/>
    <mergeCell ref="B24:G24"/>
    <mergeCell ref="A8:B8"/>
    <mergeCell ref="A9:B9"/>
    <mergeCell ref="A3:A7"/>
    <mergeCell ref="B3:B7"/>
    <mergeCell ref="C6:C7"/>
    <mergeCell ref="D6:D7"/>
    <mergeCell ref="F1:P1"/>
    <mergeCell ref="Q5:R5"/>
    <mergeCell ref="L5:L7"/>
    <mergeCell ref="M6:M7"/>
    <mergeCell ref="I6:I7"/>
    <mergeCell ref="J6:J7"/>
    <mergeCell ref="K6:K7"/>
    <mergeCell ref="G6:G7"/>
    <mergeCell ref="H6:H7"/>
    <mergeCell ref="A1:E1"/>
    <mergeCell ref="Q1:U1"/>
    <mergeCell ref="Q2:U2"/>
    <mergeCell ref="C3:E5"/>
    <mergeCell ref="F3:H5"/>
    <mergeCell ref="I3:K5"/>
    <mergeCell ref="L3:R3"/>
    <mergeCell ref="S3:U5"/>
    <mergeCell ref="L4:O4"/>
    <mergeCell ref="P4:R4"/>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AC31"/>
  <sheetViews>
    <sheetView view="pageBreakPreview" zoomScaleSheetLayoutView="100" zoomScalePageLayoutView="0" workbookViewId="0" topLeftCell="A1">
      <selection activeCell="F12" sqref="F12"/>
    </sheetView>
  </sheetViews>
  <sheetFormatPr defaultColWidth="9.00390625" defaultRowHeight="15.75"/>
  <cols>
    <col min="1" max="1" width="3.75390625" style="121" customWidth="1"/>
    <col min="2" max="2" width="28.125" style="121" customWidth="1"/>
    <col min="3" max="24" width="5.375" style="1" customWidth="1"/>
    <col min="25" max="16384" width="9.00390625" style="1" customWidth="1"/>
  </cols>
  <sheetData>
    <row r="1" spans="1:24" ht="64.5" customHeight="1">
      <c r="A1" s="545" t="s">
        <v>324</v>
      </c>
      <c r="B1" s="545"/>
      <c r="C1" s="545"/>
      <c r="D1" s="545"/>
      <c r="E1" s="545"/>
      <c r="F1" s="505" t="s">
        <v>454</v>
      </c>
      <c r="G1" s="505"/>
      <c r="H1" s="505"/>
      <c r="I1" s="505"/>
      <c r="J1" s="505"/>
      <c r="K1" s="505"/>
      <c r="L1" s="505"/>
      <c r="M1" s="505"/>
      <c r="N1" s="505"/>
      <c r="O1" s="505"/>
      <c r="P1" s="505"/>
      <c r="Q1" s="505"/>
      <c r="R1" s="542" t="str">
        <f>TT!C2</f>
        <v>Đơn vị  báo cáo: 
Đơn vị nhận báo cáo: </v>
      </c>
      <c r="S1" s="542"/>
      <c r="T1" s="542"/>
      <c r="U1" s="542"/>
      <c r="V1" s="542"/>
      <c r="W1" s="542"/>
      <c r="X1" s="542"/>
    </row>
    <row r="2" spans="1:24" ht="14.25" customHeight="1">
      <c r="A2" s="25"/>
      <c r="B2" s="3"/>
      <c r="C2" s="3"/>
      <c r="D2" s="3"/>
      <c r="E2" s="35"/>
      <c r="F2" s="40"/>
      <c r="G2" s="40"/>
      <c r="H2" s="729"/>
      <c r="I2" s="729"/>
      <c r="J2" s="169"/>
      <c r="K2" s="117"/>
      <c r="L2" s="730"/>
      <c r="M2" s="730"/>
      <c r="N2" s="730"/>
      <c r="O2" s="730"/>
      <c r="P2" s="730"/>
      <c r="Q2" s="118"/>
      <c r="R2" s="731"/>
      <c r="S2" s="731"/>
      <c r="T2" s="731"/>
      <c r="U2" s="731"/>
      <c r="V2" s="731"/>
      <c r="W2" s="731"/>
      <c r="X2" s="731"/>
    </row>
    <row r="3" spans="1:24" s="119" customFormat="1" ht="15.75" customHeight="1">
      <c r="A3" s="633" t="s">
        <v>232</v>
      </c>
      <c r="B3" s="738" t="s">
        <v>157</v>
      </c>
      <c r="C3" s="739" t="s">
        <v>287</v>
      </c>
      <c r="D3" s="740"/>
      <c r="E3" s="740"/>
      <c r="F3" s="740"/>
      <c r="G3" s="740"/>
      <c r="H3" s="740"/>
      <c r="I3" s="740"/>
      <c r="J3" s="741"/>
      <c r="K3" s="734" t="s">
        <v>305</v>
      </c>
      <c r="L3" s="735"/>
      <c r="M3" s="735"/>
      <c r="N3" s="735"/>
      <c r="O3" s="735"/>
      <c r="P3" s="735"/>
      <c r="Q3" s="736"/>
      <c r="R3" s="732" t="s">
        <v>306</v>
      </c>
      <c r="S3" s="732"/>
      <c r="T3" s="732"/>
      <c r="U3" s="732"/>
      <c r="V3" s="732"/>
      <c r="W3" s="732"/>
      <c r="X3" s="732"/>
    </row>
    <row r="4" spans="1:24" s="119" customFormat="1" ht="39.75" customHeight="1">
      <c r="A4" s="633"/>
      <c r="B4" s="738"/>
      <c r="C4" s="633" t="s">
        <v>233</v>
      </c>
      <c r="D4" s="633" t="s">
        <v>234</v>
      </c>
      <c r="E4" s="633"/>
      <c r="F4" s="633"/>
      <c r="G4" s="633"/>
      <c r="H4" s="633" t="s">
        <v>235</v>
      </c>
      <c r="I4" s="633"/>
      <c r="J4" s="633"/>
      <c r="K4" s="733" t="s">
        <v>236</v>
      </c>
      <c r="L4" s="733" t="s">
        <v>237</v>
      </c>
      <c r="M4" s="733"/>
      <c r="N4" s="733"/>
      <c r="O4" s="733" t="s">
        <v>238</v>
      </c>
      <c r="P4" s="733"/>
      <c r="Q4" s="733"/>
      <c r="R4" s="733" t="s">
        <v>239</v>
      </c>
      <c r="S4" s="733" t="s">
        <v>240</v>
      </c>
      <c r="T4" s="733"/>
      <c r="U4" s="733"/>
      <c r="V4" s="733" t="s">
        <v>241</v>
      </c>
      <c r="W4" s="733"/>
      <c r="X4" s="733"/>
    </row>
    <row r="5" spans="1:24" s="119" customFormat="1" ht="17.25" customHeight="1">
      <c r="A5" s="633"/>
      <c r="B5" s="738"/>
      <c r="C5" s="633"/>
      <c r="D5" s="633" t="s">
        <v>242</v>
      </c>
      <c r="E5" s="633" t="s">
        <v>243</v>
      </c>
      <c r="F5" s="633" t="s">
        <v>244</v>
      </c>
      <c r="G5" s="633" t="s">
        <v>230</v>
      </c>
      <c r="H5" s="633" t="s">
        <v>245</v>
      </c>
      <c r="I5" s="633" t="s">
        <v>246</v>
      </c>
      <c r="J5" s="633" t="s">
        <v>247</v>
      </c>
      <c r="K5" s="733"/>
      <c r="L5" s="733" t="s">
        <v>245</v>
      </c>
      <c r="M5" s="733" t="s">
        <v>246</v>
      </c>
      <c r="N5" s="633" t="s">
        <v>247</v>
      </c>
      <c r="O5" s="733" t="s">
        <v>245</v>
      </c>
      <c r="P5" s="733" t="s">
        <v>246</v>
      </c>
      <c r="Q5" s="633" t="s">
        <v>247</v>
      </c>
      <c r="R5" s="733"/>
      <c r="S5" s="733" t="s">
        <v>245</v>
      </c>
      <c r="T5" s="733" t="s">
        <v>246</v>
      </c>
      <c r="U5" s="633" t="s">
        <v>247</v>
      </c>
      <c r="V5" s="733" t="s">
        <v>245</v>
      </c>
      <c r="W5" s="733" t="s">
        <v>246</v>
      </c>
      <c r="X5" s="633" t="s">
        <v>247</v>
      </c>
    </row>
    <row r="6" spans="1:24" s="119" customFormat="1" ht="17.25" customHeight="1">
      <c r="A6" s="633"/>
      <c r="B6" s="738"/>
      <c r="C6" s="633"/>
      <c r="D6" s="633"/>
      <c r="E6" s="633"/>
      <c r="F6" s="633"/>
      <c r="G6" s="633"/>
      <c r="H6" s="633"/>
      <c r="I6" s="633"/>
      <c r="J6" s="633"/>
      <c r="K6" s="733"/>
      <c r="L6" s="733"/>
      <c r="M6" s="733"/>
      <c r="N6" s="633"/>
      <c r="O6" s="733"/>
      <c r="P6" s="733"/>
      <c r="Q6" s="633"/>
      <c r="R6" s="733"/>
      <c r="S6" s="733"/>
      <c r="T6" s="733"/>
      <c r="U6" s="633"/>
      <c r="V6" s="733"/>
      <c r="W6" s="733"/>
      <c r="X6" s="633"/>
    </row>
    <row r="7" spans="1:24" ht="17.25" customHeight="1">
      <c r="A7" s="633"/>
      <c r="B7" s="738"/>
      <c r="C7" s="633"/>
      <c r="D7" s="633"/>
      <c r="E7" s="633"/>
      <c r="F7" s="633"/>
      <c r="G7" s="633"/>
      <c r="H7" s="633"/>
      <c r="I7" s="633"/>
      <c r="J7" s="633"/>
      <c r="K7" s="733"/>
      <c r="L7" s="733"/>
      <c r="M7" s="733"/>
      <c r="N7" s="633"/>
      <c r="O7" s="733"/>
      <c r="P7" s="733"/>
      <c r="Q7" s="633"/>
      <c r="R7" s="733"/>
      <c r="S7" s="733"/>
      <c r="T7" s="733"/>
      <c r="U7" s="633"/>
      <c r="V7" s="733"/>
      <c r="W7" s="733"/>
      <c r="X7" s="633"/>
    </row>
    <row r="8" spans="1:24" ht="17.25" customHeight="1">
      <c r="A8" s="632" t="s">
        <v>3</v>
      </c>
      <c r="B8" s="742"/>
      <c r="C8" s="113">
        <v>1</v>
      </c>
      <c r="D8" s="113">
        <v>2</v>
      </c>
      <c r="E8" s="113" t="s">
        <v>19</v>
      </c>
      <c r="F8" s="113">
        <v>4</v>
      </c>
      <c r="G8" s="113">
        <v>5</v>
      </c>
      <c r="H8" s="113">
        <v>6</v>
      </c>
      <c r="I8" s="113">
        <v>7</v>
      </c>
      <c r="J8" s="113">
        <v>8</v>
      </c>
      <c r="K8" s="113">
        <v>9</v>
      </c>
      <c r="L8" s="113">
        <v>10</v>
      </c>
      <c r="M8" s="113">
        <v>11</v>
      </c>
      <c r="N8" s="113">
        <v>12</v>
      </c>
      <c r="O8" s="113">
        <v>13</v>
      </c>
      <c r="P8" s="113">
        <v>14</v>
      </c>
      <c r="Q8" s="113">
        <v>15</v>
      </c>
      <c r="R8" s="113">
        <v>16</v>
      </c>
      <c r="S8" s="113">
        <v>17</v>
      </c>
      <c r="T8" s="113">
        <v>18</v>
      </c>
      <c r="U8" s="113">
        <v>19</v>
      </c>
      <c r="V8" s="113">
        <v>20</v>
      </c>
      <c r="W8" s="113">
        <v>21</v>
      </c>
      <c r="X8" s="113">
        <v>22</v>
      </c>
    </row>
    <row r="9" spans="1:24" s="408" customFormat="1" ht="21" customHeight="1">
      <c r="A9" s="737" t="s">
        <v>248</v>
      </c>
      <c r="B9" s="737"/>
      <c r="C9" s="407">
        <f>C10+C11</f>
        <v>0</v>
      </c>
      <c r="D9" s="407">
        <f aca="true" t="shared" si="0" ref="D9:X9">D10+D11</f>
        <v>0</v>
      </c>
      <c r="E9" s="407">
        <f t="shared" si="0"/>
        <v>0</v>
      </c>
      <c r="F9" s="407">
        <f t="shared" si="0"/>
        <v>0</v>
      </c>
      <c r="G9" s="407">
        <f t="shared" si="0"/>
        <v>0</v>
      </c>
      <c r="H9" s="407">
        <f t="shared" si="0"/>
        <v>0</v>
      </c>
      <c r="I9" s="407">
        <f t="shared" si="0"/>
        <v>0</v>
      </c>
      <c r="J9" s="407">
        <f t="shared" si="0"/>
        <v>0</v>
      </c>
      <c r="K9" s="407">
        <f t="shared" si="0"/>
        <v>0</v>
      </c>
      <c r="L9" s="407">
        <f t="shared" si="0"/>
        <v>0</v>
      </c>
      <c r="M9" s="407">
        <f t="shared" si="0"/>
        <v>0</v>
      </c>
      <c r="N9" s="407">
        <f t="shared" si="0"/>
        <v>0</v>
      </c>
      <c r="O9" s="407">
        <f t="shared" si="0"/>
        <v>0</v>
      </c>
      <c r="P9" s="407">
        <f t="shared" si="0"/>
        <v>0</v>
      </c>
      <c r="Q9" s="407">
        <f t="shared" si="0"/>
        <v>0</v>
      </c>
      <c r="R9" s="407">
        <f t="shared" si="0"/>
        <v>5</v>
      </c>
      <c r="S9" s="407">
        <f t="shared" si="0"/>
        <v>2</v>
      </c>
      <c r="T9" s="407">
        <f t="shared" si="0"/>
        <v>0</v>
      </c>
      <c r="U9" s="407">
        <f t="shared" si="0"/>
        <v>0</v>
      </c>
      <c r="V9" s="407">
        <f t="shared" si="0"/>
        <v>3</v>
      </c>
      <c r="W9" s="407">
        <f t="shared" si="0"/>
        <v>0</v>
      </c>
      <c r="X9" s="407">
        <f t="shared" si="0"/>
        <v>0</v>
      </c>
    </row>
    <row r="10" spans="1:24" s="272" customFormat="1" ht="18.75" customHeight="1">
      <c r="A10" s="339" t="s">
        <v>0</v>
      </c>
      <c r="B10" s="371" t="s">
        <v>327</v>
      </c>
      <c r="C10" s="340"/>
      <c r="D10" s="310"/>
      <c r="E10" s="310"/>
      <c r="F10" s="310"/>
      <c r="G10" s="310"/>
      <c r="H10" s="310"/>
      <c r="I10" s="310"/>
      <c r="J10" s="310"/>
      <c r="K10" s="310">
        <f>L10+M10+N10+O10+P10+Q10</f>
        <v>0</v>
      </c>
      <c r="L10" s="310"/>
      <c r="M10" s="310"/>
      <c r="N10" s="310"/>
      <c r="O10" s="310"/>
      <c r="P10" s="310"/>
      <c r="Q10" s="310"/>
      <c r="R10" s="310">
        <f>S10+T10+U10++V10+W10+X10</f>
        <v>1</v>
      </c>
      <c r="S10" s="310"/>
      <c r="T10" s="310"/>
      <c r="U10" s="440"/>
      <c r="V10" s="440">
        <v>1</v>
      </c>
      <c r="W10" s="440"/>
      <c r="X10" s="440"/>
    </row>
    <row r="11" spans="1:24" s="272" customFormat="1" ht="18.75" customHeight="1">
      <c r="A11" s="273" t="s">
        <v>1</v>
      </c>
      <c r="B11" s="274" t="s">
        <v>8</v>
      </c>
      <c r="C11" s="342">
        <f>SUM(C12:C23)</f>
        <v>0</v>
      </c>
      <c r="D11" s="342">
        <f aca="true" t="shared" si="1" ref="D11:X11">SUM(D12:D23)</f>
        <v>0</v>
      </c>
      <c r="E11" s="342">
        <f t="shared" si="1"/>
        <v>0</v>
      </c>
      <c r="F11" s="342">
        <f t="shared" si="1"/>
        <v>0</v>
      </c>
      <c r="G11" s="342">
        <f t="shared" si="1"/>
        <v>0</v>
      </c>
      <c r="H11" s="342">
        <f t="shared" si="1"/>
        <v>0</v>
      </c>
      <c r="I11" s="342">
        <f t="shared" si="1"/>
        <v>0</v>
      </c>
      <c r="J11" s="342">
        <f t="shared" si="1"/>
        <v>0</v>
      </c>
      <c r="K11" s="342">
        <f t="shared" si="1"/>
        <v>0</v>
      </c>
      <c r="L11" s="342">
        <f t="shared" si="1"/>
        <v>0</v>
      </c>
      <c r="M11" s="342">
        <f t="shared" si="1"/>
        <v>0</v>
      </c>
      <c r="N11" s="342">
        <f t="shared" si="1"/>
        <v>0</v>
      </c>
      <c r="O11" s="342">
        <f t="shared" si="1"/>
        <v>0</v>
      </c>
      <c r="P11" s="342">
        <f t="shared" si="1"/>
        <v>0</v>
      </c>
      <c r="Q11" s="342">
        <f t="shared" si="1"/>
        <v>0</v>
      </c>
      <c r="R11" s="342">
        <f t="shared" si="1"/>
        <v>4</v>
      </c>
      <c r="S11" s="342">
        <f t="shared" si="1"/>
        <v>2</v>
      </c>
      <c r="T11" s="342">
        <f t="shared" si="1"/>
        <v>0</v>
      </c>
      <c r="U11" s="342">
        <f t="shared" si="1"/>
        <v>0</v>
      </c>
      <c r="V11" s="342">
        <f t="shared" si="1"/>
        <v>2</v>
      </c>
      <c r="W11" s="342">
        <f t="shared" si="1"/>
        <v>0</v>
      </c>
      <c r="X11" s="342">
        <f t="shared" si="1"/>
        <v>0</v>
      </c>
    </row>
    <row r="12" spans="1:24" s="413" customFormat="1" ht="18.75" customHeight="1">
      <c r="A12" s="460" t="s">
        <v>13</v>
      </c>
      <c r="B12" s="461" t="s">
        <v>388</v>
      </c>
      <c r="C12" s="342"/>
      <c r="D12" s="440"/>
      <c r="E12" s="440"/>
      <c r="F12" s="440"/>
      <c r="G12" s="440"/>
      <c r="H12" s="440"/>
      <c r="I12" s="440"/>
      <c r="J12" s="440"/>
      <c r="K12" s="440">
        <f aca="true" t="shared" si="2" ref="K12:K23">L12+M12+N12+O12+P12+Q12</f>
        <v>0</v>
      </c>
      <c r="L12" s="440"/>
      <c r="M12" s="440"/>
      <c r="N12" s="440"/>
      <c r="O12" s="440"/>
      <c r="P12" s="440"/>
      <c r="Q12" s="440"/>
      <c r="R12" s="440">
        <f>S12+T12+U12++V12+W12+X12</f>
        <v>2</v>
      </c>
      <c r="S12" s="440"/>
      <c r="T12" s="440"/>
      <c r="U12" s="440"/>
      <c r="V12" s="440">
        <v>2</v>
      </c>
      <c r="W12" s="440"/>
      <c r="X12" s="440"/>
    </row>
    <row r="13" spans="1:29" s="418" customFormat="1" ht="18.75" customHeight="1">
      <c r="A13" s="339" t="s">
        <v>14</v>
      </c>
      <c r="B13" s="461" t="s">
        <v>389</v>
      </c>
      <c r="C13" s="340"/>
      <c r="D13" s="310"/>
      <c r="E13" s="310"/>
      <c r="F13" s="310"/>
      <c r="G13" s="310"/>
      <c r="H13" s="310"/>
      <c r="I13" s="310"/>
      <c r="J13" s="310"/>
      <c r="K13" s="310">
        <f t="shared" si="2"/>
        <v>0</v>
      </c>
      <c r="L13" s="310"/>
      <c r="M13" s="310"/>
      <c r="N13" s="310"/>
      <c r="O13" s="310"/>
      <c r="P13" s="440"/>
      <c r="Q13" s="440"/>
      <c r="R13" s="440">
        <f aca="true" t="shared" si="3" ref="R13:R23">S13+T13+U13++V13+W13+X13</f>
        <v>0</v>
      </c>
      <c r="S13" s="440"/>
      <c r="T13" s="440"/>
      <c r="U13" s="440"/>
      <c r="V13" s="440"/>
      <c r="W13" s="440"/>
      <c r="X13" s="440"/>
      <c r="Y13" s="413"/>
      <c r="Z13" s="413"/>
      <c r="AA13" s="413"/>
      <c r="AB13" s="413"/>
      <c r="AC13" s="413"/>
    </row>
    <row r="14" spans="1:29" s="418" customFormat="1" ht="18.75" customHeight="1">
      <c r="A14" s="339" t="s">
        <v>19</v>
      </c>
      <c r="B14" s="371" t="s">
        <v>390</v>
      </c>
      <c r="C14" s="340"/>
      <c r="D14" s="310"/>
      <c r="E14" s="310"/>
      <c r="F14" s="310"/>
      <c r="G14" s="310"/>
      <c r="H14" s="310"/>
      <c r="I14" s="310"/>
      <c r="J14" s="310"/>
      <c r="K14" s="310">
        <f t="shared" si="2"/>
        <v>0</v>
      </c>
      <c r="L14" s="310"/>
      <c r="M14" s="310"/>
      <c r="N14" s="310"/>
      <c r="O14" s="310"/>
      <c r="P14" s="310"/>
      <c r="Q14" s="310"/>
      <c r="R14" s="310">
        <f t="shared" si="3"/>
        <v>0</v>
      </c>
      <c r="S14" s="310"/>
      <c r="T14" s="310"/>
      <c r="U14" s="310"/>
      <c r="V14" s="310"/>
      <c r="W14" s="310"/>
      <c r="X14" s="310"/>
      <c r="Y14" s="413"/>
      <c r="Z14" s="413"/>
      <c r="AA14" s="413"/>
      <c r="AB14" s="413"/>
      <c r="AC14" s="413"/>
    </row>
    <row r="15" spans="1:29" s="418" customFormat="1" ht="18.75" customHeight="1">
      <c r="A15" s="339" t="s">
        <v>22</v>
      </c>
      <c r="B15" s="371" t="s">
        <v>391</v>
      </c>
      <c r="C15" s="340"/>
      <c r="D15" s="310"/>
      <c r="E15" s="310"/>
      <c r="F15" s="310"/>
      <c r="G15" s="310"/>
      <c r="H15" s="310"/>
      <c r="I15" s="310"/>
      <c r="J15" s="310"/>
      <c r="K15" s="310">
        <f t="shared" si="2"/>
        <v>0</v>
      </c>
      <c r="L15" s="310"/>
      <c r="M15" s="310"/>
      <c r="N15" s="310"/>
      <c r="O15" s="310"/>
      <c r="P15" s="310"/>
      <c r="Q15" s="310"/>
      <c r="R15" s="310">
        <f t="shared" si="3"/>
        <v>0</v>
      </c>
      <c r="S15" s="310"/>
      <c r="T15" s="310"/>
      <c r="U15" s="310"/>
      <c r="V15" s="310"/>
      <c r="W15" s="310"/>
      <c r="X15" s="310"/>
      <c r="Y15" s="413"/>
      <c r="Z15" s="413"/>
      <c r="AA15" s="413"/>
      <c r="AB15" s="413"/>
      <c r="AC15" s="413"/>
    </row>
    <row r="16" spans="1:29" s="418" customFormat="1" ht="18.75" customHeight="1">
      <c r="A16" s="339" t="s">
        <v>23</v>
      </c>
      <c r="B16" s="371" t="s">
        <v>392</v>
      </c>
      <c r="C16" s="340"/>
      <c r="D16" s="310"/>
      <c r="E16" s="310"/>
      <c r="F16" s="310"/>
      <c r="G16" s="310"/>
      <c r="H16" s="310"/>
      <c r="I16" s="310"/>
      <c r="J16" s="310"/>
      <c r="K16" s="310">
        <f t="shared" si="2"/>
        <v>0</v>
      </c>
      <c r="L16" s="310"/>
      <c r="M16" s="310"/>
      <c r="N16" s="310"/>
      <c r="O16" s="310"/>
      <c r="P16" s="310"/>
      <c r="Q16" s="310"/>
      <c r="R16" s="310">
        <f t="shared" si="3"/>
        <v>0</v>
      </c>
      <c r="S16" s="310"/>
      <c r="T16" s="310"/>
      <c r="U16" s="310"/>
      <c r="V16" s="310"/>
      <c r="W16" s="310"/>
      <c r="X16" s="310"/>
      <c r="Y16" s="413"/>
      <c r="Z16" s="413"/>
      <c r="AA16" s="413"/>
      <c r="AB16" s="413"/>
      <c r="AC16" s="413"/>
    </row>
    <row r="17" spans="1:29" s="418" customFormat="1" ht="18.75" customHeight="1">
      <c r="A17" s="339" t="s">
        <v>24</v>
      </c>
      <c r="B17" s="371" t="s">
        <v>393</v>
      </c>
      <c r="C17" s="340"/>
      <c r="D17" s="310"/>
      <c r="E17" s="310"/>
      <c r="F17" s="310"/>
      <c r="G17" s="310"/>
      <c r="H17" s="310"/>
      <c r="I17" s="310"/>
      <c r="J17" s="310"/>
      <c r="K17" s="310">
        <f t="shared" si="2"/>
        <v>0</v>
      </c>
      <c r="L17" s="310"/>
      <c r="M17" s="310"/>
      <c r="N17" s="310"/>
      <c r="O17" s="310"/>
      <c r="P17" s="310"/>
      <c r="Q17" s="310"/>
      <c r="R17" s="310">
        <f t="shared" si="3"/>
        <v>0</v>
      </c>
      <c r="S17" s="310"/>
      <c r="T17" s="310"/>
      <c r="U17" s="310"/>
      <c r="V17" s="310"/>
      <c r="W17" s="310"/>
      <c r="X17" s="310"/>
      <c r="Y17" s="413"/>
      <c r="Z17" s="413"/>
      <c r="AA17" s="413"/>
      <c r="AB17" s="413"/>
      <c r="AC17" s="413"/>
    </row>
    <row r="18" spans="1:29" s="418" customFormat="1" ht="18.75" customHeight="1">
      <c r="A18" s="339" t="s">
        <v>25</v>
      </c>
      <c r="B18" s="371" t="s">
        <v>394</v>
      </c>
      <c r="C18" s="340"/>
      <c r="D18" s="310"/>
      <c r="E18" s="441"/>
      <c r="F18" s="441"/>
      <c r="G18" s="441"/>
      <c r="H18" s="441"/>
      <c r="I18" s="310"/>
      <c r="J18" s="310"/>
      <c r="K18" s="310">
        <f t="shared" si="2"/>
        <v>0</v>
      </c>
      <c r="L18" s="310"/>
      <c r="M18" s="310"/>
      <c r="N18" s="310"/>
      <c r="O18" s="310"/>
      <c r="P18" s="310"/>
      <c r="Q18" s="310"/>
      <c r="R18" s="310">
        <f t="shared" si="3"/>
        <v>0</v>
      </c>
      <c r="S18" s="310"/>
      <c r="T18" s="310"/>
      <c r="U18" s="310"/>
      <c r="V18" s="310"/>
      <c r="W18" s="310"/>
      <c r="X18" s="310"/>
      <c r="Y18" s="413"/>
      <c r="Z18" s="413"/>
      <c r="AA18" s="413"/>
      <c r="AB18" s="413"/>
      <c r="AC18" s="413"/>
    </row>
    <row r="19" spans="1:29" s="418" customFormat="1" ht="18.75" customHeight="1">
      <c r="A19" s="339" t="s">
        <v>26</v>
      </c>
      <c r="B19" s="371" t="s">
        <v>395</v>
      </c>
      <c r="C19" s="340"/>
      <c r="D19" s="310"/>
      <c r="E19" s="310"/>
      <c r="F19" s="310"/>
      <c r="G19" s="310"/>
      <c r="H19" s="310"/>
      <c r="I19" s="310"/>
      <c r="J19" s="310"/>
      <c r="K19" s="310">
        <f t="shared" si="2"/>
        <v>0</v>
      </c>
      <c r="L19" s="310"/>
      <c r="M19" s="310"/>
      <c r="N19" s="310"/>
      <c r="O19" s="310"/>
      <c r="P19" s="310"/>
      <c r="Q19" s="310"/>
      <c r="R19" s="310">
        <f t="shared" si="3"/>
        <v>0</v>
      </c>
      <c r="S19" s="310"/>
      <c r="T19" s="310"/>
      <c r="U19" s="310"/>
      <c r="V19" s="310"/>
      <c r="W19" s="310"/>
      <c r="X19" s="310"/>
      <c r="Y19" s="413"/>
      <c r="Z19" s="413"/>
      <c r="AA19" s="413"/>
      <c r="AB19" s="413"/>
      <c r="AC19" s="413"/>
    </row>
    <row r="20" spans="1:29" s="418" customFormat="1" ht="18.75" customHeight="1">
      <c r="A20" s="339" t="s">
        <v>27</v>
      </c>
      <c r="B20" s="371" t="s">
        <v>396</v>
      </c>
      <c r="C20" s="340"/>
      <c r="D20" s="310"/>
      <c r="E20" s="310"/>
      <c r="F20" s="310"/>
      <c r="G20" s="310"/>
      <c r="H20" s="310"/>
      <c r="I20" s="310"/>
      <c r="J20" s="310"/>
      <c r="K20" s="310">
        <f t="shared" si="2"/>
        <v>0</v>
      </c>
      <c r="L20" s="310"/>
      <c r="M20" s="310"/>
      <c r="N20" s="310"/>
      <c r="O20" s="310"/>
      <c r="P20" s="310"/>
      <c r="Q20" s="310"/>
      <c r="R20" s="310">
        <f t="shared" si="3"/>
        <v>1</v>
      </c>
      <c r="S20" s="310">
        <v>1</v>
      </c>
      <c r="T20" s="310"/>
      <c r="U20" s="310"/>
      <c r="V20" s="310"/>
      <c r="W20" s="310"/>
      <c r="X20" s="310"/>
      <c r="Y20" s="413"/>
      <c r="Z20" s="413"/>
      <c r="AA20" s="413"/>
      <c r="AB20" s="413"/>
      <c r="AC20" s="413"/>
    </row>
    <row r="21" spans="1:29" s="418" customFormat="1" ht="18.75" customHeight="1">
      <c r="A21" s="339" t="s">
        <v>29</v>
      </c>
      <c r="B21" s="371" t="s">
        <v>397</v>
      </c>
      <c r="C21" s="340"/>
      <c r="D21" s="310"/>
      <c r="E21" s="310"/>
      <c r="F21" s="310"/>
      <c r="G21" s="310"/>
      <c r="H21" s="310"/>
      <c r="I21" s="310"/>
      <c r="J21" s="310"/>
      <c r="K21" s="310">
        <f t="shared" si="2"/>
        <v>0</v>
      </c>
      <c r="L21" s="310"/>
      <c r="M21" s="310"/>
      <c r="N21" s="310"/>
      <c r="O21" s="310"/>
      <c r="P21" s="310"/>
      <c r="Q21" s="310"/>
      <c r="R21" s="310">
        <f t="shared" si="3"/>
        <v>1</v>
      </c>
      <c r="S21" s="310">
        <v>1</v>
      </c>
      <c r="T21" s="310"/>
      <c r="U21" s="310"/>
      <c r="V21" s="310"/>
      <c r="W21" s="310"/>
      <c r="X21" s="310"/>
      <c r="Y21" s="413"/>
      <c r="Z21" s="413"/>
      <c r="AA21" s="413"/>
      <c r="AB21" s="413"/>
      <c r="AC21" s="413"/>
    </row>
    <row r="22" spans="1:29" s="418" customFormat="1" ht="18.75" customHeight="1">
      <c r="A22" s="339" t="s">
        <v>30</v>
      </c>
      <c r="B22" s="371" t="s">
        <v>398</v>
      </c>
      <c r="C22" s="340"/>
      <c r="D22" s="310"/>
      <c r="E22" s="310"/>
      <c r="F22" s="310"/>
      <c r="G22" s="310"/>
      <c r="H22" s="310"/>
      <c r="I22" s="310"/>
      <c r="J22" s="310"/>
      <c r="K22" s="310">
        <f t="shared" si="2"/>
        <v>0</v>
      </c>
      <c r="L22" s="310"/>
      <c r="M22" s="310"/>
      <c r="N22" s="310"/>
      <c r="O22" s="310"/>
      <c r="P22" s="310"/>
      <c r="Q22" s="310"/>
      <c r="R22" s="310">
        <f t="shared" si="3"/>
        <v>0</v>
      </c>
      <c r="S22" s="310"/>
      <c r="T22" s="310"/>
      <c r="U22" s="310"/>
      <c r="V22" s="310"/>
      <c r="W22" s="310"/>
      <c r="X22" s="310"/>
      <c r="Y22" s="413"/>
      <c r="Z22" s="413"/>
      <c r="AA22" s="413"/>
      <c r="AB22" s="413"/>
      <c r="AC22" s="413"/>
    </row>
    <row r="23" spans="1:29" s="418" customFormat="1" ht="18.75" customHeight="1">
      <c r="A23" s="339" t="s">
        <v>104</v>
      </c>
      <c r="B23" s="371" t="s">
        <v>399</v>
      </c>
      <c r="C23" s="340"/>
      <c r="D23" s="310"/>
      <c r="E23" s="310"/>
      <c r="F23" s="310"/>
      <c r="G23" s="310"/>
      <c r="H23" s="310"/>
      <c r="I23" s="310"/>
      <c r="J23" s="310"/>
      <c r="K23" s="310">
        <f t="shared" si="2"/>
        <v>0</v>
      </c>
      <c r="L23" s="310"/>
      <c r="M23" s="310"/>
      <c r="N23" s="310"/>
      <c r="O23" s="310"/>
      <c r="P23" s="310"/>
      <c r="Q23" s="310"/>
      <c r="R23" s="310">
        <f t="shared" si="3"/>
        <v>0</v>
      </c>
      <c r="S23" s="440"/>
      <c r="T23" s="310"/>
      <c r="U23" s="310"/>
      <c r="V23" s="310"/>
      <c r="W23" s="310"/>
      <c r="X23" s="310"/>
      <c r="Y23" s="413"/>
      <c r="Z23" s="413"/>
      <c r="AA23" s="413"/>
      <c r="AB23" s="413"/>
      <c r="AC23" s="413"/>
    </row>
    <row r="24" spans="1:24" ht="16.5">
      <c r="A24" s="205"/>
      <c r="B24" s="698" t="str">
        <f>TT!C7</f>
        <v>Sơn La, ngày  29 tháng 2 năm 2021</v>
      </c>
      <c r="C24" s="698"/>
      <c r="D24" s="698"/>
      <c r="E24" s="698"/>
      <c r="F24" s="698"/>
      <c r="G24" s="698"/>
      <c r="H24" s="253"/>
      <c r="I24" s="253"/>
      <c r="J24" s="253"/>
      <c r="K24" s="262"/>
      <c r="L24" s="263"/>
      <c r="M24" s="263"/>
      <c r="N24" s="262"/>
      <c r="O24" s="728" t="str">
        <f>TT!C4</f>
        <v>Sơn La, ngày  29 tháng 2 năm 2021</v>
      </c>
      <c r="P24" s="728"/>
      <c r="Q24" s="728"/>
      <c r="R24" s="728"/>
      <c r="S24" s="728"/>
      <c r="T24" s="728"/>
      <c r="U24" s="728"/>
      <c r="V24" s="100"/>
      <c r="W24" s="100"/>
      <c r="X24" s="100"/>
    </row>
    <row r="25" spans="1:21" ht="16.5">
      <c r="A25" s="120"/>
      <c r="B25" s="681" t="s">
        <v>283</v>
      </c>
      <c r="C25" s="681"/>
      <c r="D25" s="681"/>
      <c r="E25" s="681"/>
      <c r="F25" s="681"/>
      <c r="G25" s="681"/>
      <c r="H25" s="254"/>
      <c r="I25" s="254"/>
      <c r="J25" s="254"/>
      <c r="K25" s="264"/>
      <c r="L25" s="264"/>
      <c r="M25" s="264"/>
      <c r="N25" s="265"/>
      <c r="O25" s="682" t="str">
        <f>TT!C5</f>
        <v>PHÓ CỤC TRƯỞNG</v>
      </c>
      <c r="P25" s="682"/>
      <c r="Q25" s="682"/>
      <c r="R25" s="682"/>
      <c r="S25" s="682"/>
      <c r="T25" s="682"/>
      <c r="U25" s="682"/>
    </row>
    <row r="26" spans="1:21" ht="16.5">
      <c r="A26" s="3"/>
      <c r="B26" s="246"/>
      <c r="C26" s="246"/>
      <c r="D26" s="247"/>
      <c r="E26" s="247"/>
      <c r="F26" s="247"/>
      <c r="G26" s="246"/>
      <c r="H26" s="246"/>
      <c r="I26" s="246"/>
      <c r="J26" s="246"/>
      <c r="K26" s="247"/>
      <c r="L26" s="247"/>
      <c r="M26" s="247"/>
      <c r="N26" s="247"/>
      <c r="O26" s="247"/>
      <c r="P26" s="255"/>
      <c r="Q26" s="255"/>
      <c r="R26" s="255"/>
      <c r="S26" s="247"/>
      <c r="T26" s="247"/>
      <c r="U26" s="247"/>
    </row>
    <row r="27" spans="1:23" s="490" customFormat="1" ht="32.25" customHeight="1">
      <c r="A27" s="485"/>
      <c r="B27" s="527" t="s">
        <v>458</v>
      </c>
      <c r="C27" s="527"/>
      <c r="D27" s="527"/>
      <c r="E27" s="527"/>
      <c r="F27" s="527"/>
      <c r="G27" s="487"/>
      <c r="K27" s="488"/>
      <c r="L27" s="488"/>
      <c r="M27" s="488"/>
      <c r="N27" s="692" t="s">
        <v>459</v>
      </c>
      <c r="O27" s="692"/>
      <c r="P27" s="692"/>
      <c r="Q27" s="692"/>
      <c r="R27" s="692"/>
      <c r="S27" s="692"/>
      <c r="T27" s="692"/>
      <c r="U27" s="692"/>
      <c r="V27" s="491"/>
      <c r="W27" s="491"/>
    </row>
    <row r="28" spans="1:21" ht="16.5">
      <c r="A28" s="3"/>
      <c r="B28" s="246"/>
      <c r="C28" s="246"/>
      <c r="D28" s="247"/>
      <c r="E28" s="247"/>
      <c r="F28" s="247"/>
      <c r="G28" s="246"/>
      <c r="H28" s="246"/>
      <c r="I28" s="246"/>
      <c r="J28" s="246"/>
      <c r="K28" s="247"/>
      <c r="L28" s="247"/>
      <c r="M28" s="247"/>
      <c r="N28" s="247"/>
      <c r="O28" s="247"/>
      <c r="P28" s="260"/>
      <c r="Q28" s="260"/>
      <c r="R28" s="260"/>
      <c r="S28" s="260"/>
      <c r="T28" s="260"/>
      <c r="U28" s="260"/>
    </row>
    <row r="29" spans="1:21" ht="16.5">
      <c r="A29" s="3"/>
      <c r="B29" s="682" t="str">
        <f>TT!C6</f>
        <v>Nguyễn Thị Nga</v>
      </c>
      <c r="C29" s="682"/>
      <c r="D29" s="682"/>
      <c r="E29" s="682"/>
      <c r="F29" s="682"/>
      <c r="G29" s="682"/>
      <c r="H29" s="255"/>
      <c r="I29" s="255"/>
      <c r="J29" s="255"/>
      <c r="K29" s="247"/>
      <c r="L29" s="247"/>
      <c r="M29" s="247"/>
      <c r="N29" s="247"/>
      <c r="O29" s="682" t="str">
        <f>TT!C3</f>
        <v>Lường Quang Yên</v>
      </c>
      <c r="P29" s="682"/>
      <c r="Q29" s="682"/>
      <c r="R29" s="682"/>
      <c r="S29" s="682"/>
      <c r="T29" s="682"/>
      <c r="U29" s="682"/>
    </row>
    <row r="30" spans="1:21" ht="16.5">
      <c r="A30" s="260"/>
      <c r="B30" s="260"/>
      <c r="C30" s="260"/>
      <c r="D30" s="260"/>
      <c r="E30" s="260"/>
      <c r="F30" s="260"/>
      <c r="G30" s="260"/>
      <c r="H30" s="260"/>
      <c r="I30" s="260"/>
      <c r="J30" s="260"/>
      <c r="K30" s="260"/>
      <c r="L30" s="260"/>
      <c r="M30" s="260"/>
      <c r="N30" s="260"/>
      <c r="O30" s="260"/>
      <c r="P30" s="246"/>
      <c r="Q30" s="246"/>
      <c r="R30" s="246"/>
      <c r="S30" s="247"/>
      <c r="T30" s="247"/>
      <c r="U30" s="247"/>
    </row>
    <row r="31" spans="1:21" ht="16.5">
      <c r="A31" s="260"/>
      <c r="B31" s="260"/>
      <c r="C31" s="260"/>
      <c r="D31" s="260"/>
      <c r="E31" s="260"/>
      <c r="F31" s="260"/>
      <c r="G31" s="260"/>
      <c r="H31" s="260"/>
      <c r="I31" s="260"/>
      <c r="J31" s="260"/>
      <c r="K31" s="260"/>
      <c r="L31" s="260"/>
      <c r="M31" s="260"/>
      <c r="N31" s="260"/>
      <c r="O31" s="260"/>
      <c r="P31" s="255"/>
      <c r="Q31" s="255"/>
      <c r="R31" s="255"/>
      <c r="S31" s="247"/>
      <c r="T31" s="247"/>
      <c r="U31" s="247"/>
    </row>
  </sheetData>
  <sheetProtection formatCells="0" formatColumns="0" formatRows="0" insertRows="0" deleteRows="0"/>
  <mergeCells count="49">
    <mergeCell ref="V5:V7"/>
    <mergeCell ref="R4:R7"/>
    <mergeCell ref="S4:U4"/>
    <mergeCell ref="V4:X4"/>
    <mergeCell ref="X5:X7"/>
    <mergeCell ref="B29:G29"/>
    <mergeCell ref="O24:U24"/>
    <mergeCell ref="O25:U25"/>
    <mergeCell ref="O29:U29"/>
    <mergeCell ref="B25:G25"/>
    <mergeCell ref="B24:G24"/>
    <mergeCell ref="B27:F27"/>
    <mergeCell ref="N27:U27"/>
    <mergeCell ref="A9:B9"/>
    <mergeCell ref="A3:A7"/>
    <mergeCell ref="B3:B7"/>
    <mergeCell ref="C3:J3"/>
    <mergeCell ref="D5:D7"/>
    <mergeCell ref="A8:B8"/>
    <mergeCell ref="E5:E7"/>
    <mergeCell ref="F5:F7"/>
    <mergeCell ref="G5:G7"/>
    <mergeCell ref="C4:C7"/>
    <mergeCell ref="D4:G4"/>
    <mergeCell ref="K3:Q3"/>
    <mergeCell ref="L4:N4"/>
    <mergeCell ref="H5:H7"/>
    <mergeCell ref="I5:I7"/>
    <mergeCell ref="H4:J4"/>
    <mergeCell ref="P5:P7"/>
    <mergeCell ref="O4:Q4"/>
    <mergeCell ref="L5:L7"/>
    <mergeCell ref="M5:M7"/>
    <mergeCell ref="N5:N7"/>
    <mergeCell ref="R3:X3"/>
    <mergeCell ref="K4:K7"/>
    <mergeCell ref="J5:J7"/>
    <mergeCell ref="O5:O7"/>
    <mergeCell ref="W5:W7"/>
    <mergeCell ref="Q5:Q7"/>
    <mergeCell ref="S5:S7"/>
    <mergeCell ref="T5:T7"/>
    <mergeCell ref="U5:U7"/>
    <mergeCell ref="A1:E1"/>
    <mergeCell ref="R1:X1"/>
    <mergeCell ref="H2:I2"/>
    <mergeCell ref="L2:P2"/>
    <mergeCell ref="R2:X2"/>
    <mergeCell ref="F1:Q1"/>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W40"/>
  <sheetViews>
    <sheetView view="pageBreakPreview" zoomScale="70" zoomScaleSheetLayoutView="70" zoomScalePageLayoutView="0" workbookViewId="0" topLeftCell="A1">
      <selection activeCell="B39" sqref="B39"/>
    </sheetView>
  </sheetViews>
  <sheetFormatPr defaultColWidth="9.00390625" defaultRowHeight="15.75"/>
  <cols>
    <col min="1" max="1" width="6.75390625" style="133" customWidth="1"/>
    <col min="2" max="2" width="21.625" style="122" customWidth="1"/>
    <col min="3" max="5" width="7.375" style="122" customWidth="1"/>
    <col min="6" max="6" width="13.625" style="122" customWidth="1"/>
    <col min="7" max="7" width="7.875" style="122" customWidth="1"/>
    <col min="8" max="8" width="13.25390625" style="122" customWidth="1"/>
    <col min="9" max="9" width="7.875" style="122" customWidth="1"/>
    <col min="10" max="10" width="12.375" style="122" customWidth="1"/>
    <col min="11" max="11" width="7.875" style="122" customWidth="1"/>
    <col min="12" max="12" width="11.75390625" style="122" customWidth="1"/>
    <col min="13" max="13" width="7.875" style="122" customWidth="1"/>
    <col min="14" max="14" width="11.00390625" style="122" customWidth="1"/>
    <col min="15" max="15" width="7.875" style="122" customWidth="1"/>
    <col min="16" max="16" width="11.50390625" style="122" customWidth="1"/>
    <col min="17" max="17" width="7.50390625" style="122" customWidth="1"/>
    <col min="18" max="18" width="9.75390625" style="122" customWidth="1"/>
    <col min="19" max="19" width="8.00390625" style="122" customWidth="1"/>
    <col min="20" max="20" width="12.25390625" style="122" customWidth="1"/>
    <col min="21" max="16384" width="9.00390625" style="122" customWidth="1"/>
  </cols>
  <sheetData>
    <row r="1" spans="1:20" ht="78.75" customHeight="1">
      <c r="A1" s="545" t="s">
        <v>325</v>
      </c>
      <c r="B1" s="545"/>
      <c r="C1" s="545"/>
      <c r="D1" s="545"/>
      <c r="E1" s="754" t="s">
        <v>455</v>
      </c>
      <c r="F1" s="754"/>
      <c r="G1" s="754"/>
      <c r="H1" s="754"/>
      <c r="I1" s="754"/>
      <c r="J1" s="754"/>
      <c r="K1" s="754"/>
      <c r="L1" s="754"/>
      <c r="M1" s="754"/>
      <c r="N1" s="754"/>
      <c r="O1" s="754"/>
      <c r="P1" s="542" t="str">
        <f>TT!C2</f>
        <v>Đơn vị  báo cáo: 
Đơn vị nhận báo cáo: </v>
      </c>
      <c r="Q1" s="542"/>
      <c r="R1" s="542"/>
      <c r="S1" s="542"/>
      <c r="T1" s="542"/>
    </row>
    <row r="2" spans="1:20" ht="18" customHeight="1">
      <c r="A2" s="123"/>
      <c r="B2" s="6"/>
      <c r="C2" s="124"/>
      <c r="D2" s="124"/>
      <c r="G2" s="125"/>
      <c r="H2" s="126" t="e">
        <f>COUNTBLANK(#REF!)</f>
        <v>#REF!</v>
      </c>
      <c r="I2" s="126">
        <f>COUNTA(#REF!)</f>
        <v>1</v>
      </c>
      <c r="J2" s="126" t="e">
        <f>H2+I2</f>
        <v>#REF!</v>
      </c>
      <c r="K2" s="127"/>
      <c r="M2" s="128"/>
      <c r="N2" s="128"/>
      <c r="O2" s="128"/>
      <c r="P2" s="748" t="s">
        <v>98</v>
      </c>
      <c r="Q2" s="748"/>
      <c r="R2" s="748"/>
      <c r="S2" s="748"/>
      <c r="T2" s="748"/>
    </row>
    <row r="3" spans="1:20" s="129" customFormat="1" ht="19.5" customHeight="1">
      <c r="A3" s="755" t="s">
        <v>232</v>
      </c>
      <c r="B3" s="755" t="s">
        <v>157</v>
      </c>
      <c r="C3" s="749" t="s">
        <v>249</v>
      </c>
      <c r="D3" s="750"/>
      <c r="E3" s="750"/>
      <c r="F3" s="747" t="s">
        <v>250</v>
      </c>
      <c r="G3" s="747"/>
      <c r="H3" s="747"/>
      <c r="I3" s="747"/>
      <c r="J3" s="747"/>
      <c r="K3" s="747"/>
      <c r="L3" s="747"/>
      <c r="M3" s="751" t="s">
        <v>251</v>
      </c>
      <c r="N3" s="751"/>
      <c r="O3" s="751"/>
      <c r="P3" s="752"/>
      <c r="Q3" s="749" t="s">
        <v>252</v>
      </c>
      <c r="R3" s="750"/>
      <c r="S3" s="750"/>
      <c r="T3" s="753"/>
    </row>
    <row r="4" spans="1:20" s="129" customFormat="1" ht="26.25" customHeight="1">
      <c r="A4" s="756"/>
      <c r="B4" s="756"/>
      <c r="C4" s="743" t="s">
        <v>253</v>
      </c>
      <c r="D4" s="746" t="s">
        <v>4</v>
      </c>
      <c r="E4" s="746"/>
      <c r="F4" s="743" t="s">
        <v>254</v>
      </c>
      <c r="G4" s="747" t="s">
        <v>255</v>
      </c>
      <c r="H4" s="747"/>
      <c r="I4" s="747"/>
      <c r="J4" s="747"/>
      <c r="K4" s="747"/>
      <c r="L4" s="747"/>
      <c r="M4" s="761" t="s">
        <v>256</v>
      </c>
      <c r="N4" s="762"/>
      <c r="O4" s="761" t="s">
        <v>257</v>
      </c>
      <c r="P4" s="762"/>
      <c r="Q4" s="761" t="s">
        <v>258</v>
      </c>
      <c r="R4" s="762"/>
      <c r="S4" s="761" t="s">
        <v>259</v>
      </c>
      <c r="T4" s="762"/>
    </row>
    <row r="5" spans="1:20" s="129" customFormat="1" ht="19.5" customHeight="1">
      <c r="A5" s="756"/>
      <c r="B5" s="756"/>
      <c r="C5" s="744"/>
      <c r="D5" s="743" t="s">
        <v>260</v>
      </c>
      <c r="E5" s="743" t="s">
        <v>62</v>
      </c>
      <c r="F5" s="744"/>
      <c r="G5" s="747" t="s">
        <v>12</v>
      </c>
      <c r="H5" s="747"/>
      <c r="I5" s="747" t="s">
        <v>4</v>
      </c>
      <c r="J5" s="747"/>
      <c r="K5" s="747"/>
      <c r="L5" s="747"/>
      <c r="M5" s="763"/>
      <c r="N5" s="764"/>
      <c r="O5" s="763"/>
      <c r="P5" s="764"/>
      <c r="Q5" s="763"/>
      <c r="R5" s="764"/>
      <c r="S5" s="763"/>
      <c r="T5" s="764"/>
    </row>
    <row r="6" spans="1:20" s="129" customFormat="1" ht="30.75" customHeight="1">
      <c r="A6" s="756"/>
      <c r="B6" s="756"/>
      <c r="C6" s="744"/>
      <c r="D6" s="744"/>
      <c r="E6" s="744"/>
      <c r="F6" s="744"/>
      <c r="G6" s="747"/>
      <c r="H6" s="747"/>
      <c r="I6" s="747" t="s">
        <v>261</v>
      </c>
      <c r="J6" s="747"/>
      <c r="K6" s="747" t="s">
        <v>262</v>
      </c>
      <c r="L6" s="747"/>
      <c r="M6" s="765"/>
      <c r="N6" s="766"/>
      <c r="O6" s="765"/>
      <c r="P6" s="766"/>
      <c r="Q6" s="765"/>
      <c r="R6" s="766"/>
      <c r="S6" s="765"/>
      <c r="T6" s="766"/>
    </row>
    <row r="7" spans="1:20" s="129" customFormat="1" ht="32.25" customHeight="1">
      <c r="A7" s="756"/>
      <c r="B7" s="756"/>
      <c r="C7" s="745"/>
      <c r="D7" s="745"/>
      <c r="E7" s="745"/>
      <c r="F7" s="745"/>
      <c r="G7" s="275" t="s">
        <v>178</v>
      </c>
      <c r="H7" s="275" t="s">
        <v>179</v>
      </c>
      <c r="I7" s="275" t="s">
        <v>178</v>
      </c>
      <c r="J7" s="275" t="s">
        <v>179</v>
      </c>
      <c r="K7" s="276" t="s">
        <v>178</v>
      </c>
      <c r="L7" s="275" t="s">
        <v>179</v>
      </c>
      <c r="M7" s="275" t="s">
        <v>178</v>
      </c>
      <c r="N7" s="275" t="s">
        <v>179</v>
      </c>
      <c r="O7" s="275" t="s">
        <v>178</v>
      </c>
      <c r="P7" s="275" t="s">
        <v>179</v>
      </c>
      <c r="Q7" s="275" t="s">
        <v>178</v>
      </c>
      <c r="R7" s="275" t="s">
        <v>179</v>
      </c>
      <c r="S7" s="275" t="s">
        <v>178</v>
      </c>
      <c r="T7" s="275" t="s">
        <v>179</v>
      </c>
    </row>
    <row r="8" spans="1:20" s="132" customFormat="1" ht="20.25" customHeight="1">
      <c r="A8" s="757" t="s">
        <v>3</v>
      </c>
      <c r="B8" s="757"/>
      <c r="C8" s="130">
        <v>1</v>
      </c>
      <c r="D8" s="130">
        <v>2</v>
      </c>
      <c r="E8" s="130">
        <v>3</v>
      </c>
      <c r="F8" s="130">
        <v>4</v>
      </c>
      <c r="G8" s="130">
        <v>5</v>
      </c>
      <c r="H8" s="130">
        <v>6</v>
      </c>
      <c r="I8" s="130">
        <v>7</v>
      </c>
      <c r="J8" s="130">
        <v>8</v>
      </c>
      <c r="K8" s="130">
        <v>9</v>
      </c>
      <c r="L8" s="130">
        <v>10</v>
      </c>
      <c r="M8" s="130">
        <v>11</v>
      </c>
      <c r="N8" s="130">
        <v>12</v>
      </c>
      <c r="O8" s="130">
        <v>13</v>
      </c>
      <c r="P8" s="130">
        <v>14</v>
      </c>
      <c r="Q8" s="131">
        <v>15</v>
      </c>
      <c r="R8" s="131">
        <v>16</v>
      </c>
      <c r="S8" s="131">
        <v>17</v>
      </c>
      <c r="T8" s="131">
        <v>18</v>
      </c>
    </row>
    <row r="9" spans="1:20" s="277" customFormat="1" ht="32.25" customHeight="1">
      <c r="A9" s="759" t="s">
        <v>10</v>
      </c>
      <c r="B9" s="760"/>
      <c r="C9" s="282">
        <f>C10+C11</f>
        <v>0</v>
      </c>
      <c r="D9" s="282">
        <f aca="true" t="shared" si="0" ref="D9:T9">D10+D11</f>
        <v>0</v>
      </c>
      <c r="E9" s="282">
        <f t="shared" si="0"/>
        <v>0</v>
      </c>
      <c r="F9" s="282">
        <f t="shared" si="0"/>
        <v>0</v>
      </c>
      <c r="G9" s="282">
        <f t="shared" si="0"/>
        <v>0</v>
      </c>
      <c r="H9" s="282">
        <f t="shared" si="0"/>
        <v>0</v>
      </c>
      <c r="I9" s="282">
        <f t="shared" si="0"/>
        <v>0</v>
      </c>
      <c r="J9" s="282">
        <f t="shared" si="0"/>
        <v>0</v>
      </c>
      <c r="K9" s="282">
        <f t="shared" si="0"/>
        <v>0</v>
      </c>
      <c r="L9" s="282">
        <f t="shared" si="0"/>
        <v>0</v>
      </c>
      <c r="M9" s="282">
        <f t="shared" si="0"/>
        <v>0</v>
      </c>
      <c r="N9" s="282">
        <f t="shared" si="0"/>
        <v>0</v>
      </c>
      <c r="O9" s="282">
        <f t="shared" si="0"/>
        <v>0</v>
      </c>
      <c r="P9" s="282">
        <f t="shared" si="0"/>
        <v>0</v>
      </c>
      <c r="Q9" s="282">
        <f t="shared" si="0"/>
        <v>0</v>
      </c>
      <c r="R9" s="282">
        <f t="shared" si="0"/>
        <v>0</v>
      </c>
      <c r="S9" s="282">
        <f t="shared" si="0"/>
        <v>0</v>
      </c>
      <c r="T9" s="282">
        <f t="shared" si="0"/>
        <v>0</v>
      </c>
    </row>
    <row r="10" spans="1:20" s="280" customFormat="1" ht="32.25" customHeight="1">
      <c r="A10" s="278" t="s">
        <v>0</v>
      </c>
      <c r="B10" s="279" t="s">
        <v>28</v>
      </c>
      <c r="C10" s="209">
        <f>D10+E10</f>
        <v>0</v>
      </c>
      <c r="D10" s="209"/>
      <c r="E10" s="209"/>
      <c r="F10" s="209"/>
      <c r="G10" s="209">
        <f>I10+K10</f>
        <v>0</v>
      </c>
      <c r="H10" s="209">
        <f>J10+L10</f>
        <v>0</v>
      </c>
      <c r="I10" s="209"/>
      <c r="J10" s="209"/>
      <c r="K10" s="209"/>
      <c r="L10" s="209"/>
      <c r="M10" s="209"/>
      <c r="N10" s="209"/>
      <c r="O10" s="209"/>
      <c r="P10" s="209"/>
      <c r="Q10" s="209"/>
      <c r="R10" s="209"/>
      <c r="S10" s="209"/>
      <c r="T10" s="209"/>
    </row>
    <row r="11" spans="1:20" s="280" customFormat="1" ht="32.25" customHeight="1">
      <c r="A11" s="281" t="s">
        <v>1</v>
      </c>
      <c r="B11" s="279" t="s">
        <v>8</v>
      </c>
      <c r="C11" s="282">
        <f>SUM(C12:C23)</f>
        <v>0</v>
      </c>
      <c r="D11" s="282">
        <f aca="true" t="shared" si="1" ref="D11:T11">SUM(D12:D23)</f>
        <v>0</v>
      </c>
      <c r="E11" s="282">
        <f t="shared" si="1"/>
        <v>0</v>
      </c>
      <c r="F11" s="282">
        <f t="shared" si="1"/>
        <v>0</v>
      </c>
      <c r="G11" s="282">
        <f t="shared" si="1"/>
        <v>0</v>
      </c>
      <c r="H11" s="282">
        <f t="shared" si="1"/>
        <v>0</v>
      </c>
      <c r="I11" s="282">
        <f t="shared" si="1"/>
        <v>0</v>
      </c>
      <c r="J11" s="282">
        <f t="shared" si="1"/>
        <v>0</v>
      </c>
      <c r="K11" s="282">
        <f t="shared" si="1"/>
        <v>0</v>
      </c>
      <c r="L11" s="282">
        <f t="shared" si="1"/>
        <v>0</v>
      </c>
      <c r="M11" s="282">
        <f t="shared" si="1"/>
        <v>0</v>
      </c>
      <c r="N11" s="282">
        <f t="shared" si="1"/>
        <v>0</v>
      </c>
      <c r="O11" s="282">
        <f t="shared" si="1"/>
        <v>0</v>
      </c>
      <c r="P11" s="282">
        <f t="shared" si="1"/>
        <v>0</v>
      </c>
      <c r="Q11" s="282">
        <f t="shared" si="1"/>
        <v>0</v>
      </c>
      <c r="R11" s="282">
        <f t="shared" si="1"/>
        <v>0</v>
      </c>
      <c r="S11" s="282">
        <f t="shared" si="1"/>
        <v>0</v>
      </c>
      <c r="T11" s="282">
        <f t="shared" si="1"/>
        <v>0</v>
      </c>
    </row>
    <row r="12" spans="1:20" s="280" customFormat="1" ht="30.75" customHeight="1">
      <c r="A12" s="339" t="s">
        <v>13</v>
      </c>
      <c r="B12" s="341" t="s">
        <v>388</v>
      </c>
      <c r="C12" s="209">
        <f aca="true" t="shared" si="2" ref="C12:C23">D12+E12</f>
        <v>0</v>
      </c>
      <c r="D12" s="209"/>
      <c r="E12" s="209"/>
      <c r="F12" s="209"/>
      <c r="G12" s="209">
        <f aca="true" t="shared" si="3" ref="G12:H23">I12+K12</f>
        <v>0</v>
      </c>
      <c r="H12" s="209">
        <f t="shared" si="3"/>
        <v>0</v>
      </c>
      <c r="I12" s="209"/>
      <c r="J12" s="209"/>
      <c r="K12" s="209"/>
      <c r="L12" s="209"/>
      <c r="M12" s="209"/>
      <c r="N12" s="209"/>
      <c r="O12" s="209"/>
      <c r="P12" s="209"/>
      <c r="Q12" s="209"/>
      <c r="R12" s="209"/>
      <c r="S12" s="209"/>
      <c r="T12" s="209"/>
    </row>
    <row r="13" spans="1:20" s="280" customFormat="1" ht="30.75" customHeight="1">
      <c r="A13" s="339" t="s">
        <v>14</v>
      </c>
      <c r="B13" s="341" t="s">
        <v>389</v>
      </c>
      <c r="C13" s="209">
        <f t="shared" si="2"/>
        <v>0</v>
      </c>
      <c r="D13" s="209"/>
      <c r="E13" s="209"/>
      <c r="F13" s="209"/>
      <c r="G13" s="209">
        <f t="shared" si="3"/>
        <v>0</v>
      </c>
      <c r="H13" s="209">
        <f t="shared" si="3"/>
        <v>0</v>
      </c>
      <c r="I13" s="209"/>
      <c r="J13" s="209"/>
      <c r="K13" s="209"/>
      <c r="L13" s="209"/>
      <c r="M13" s="209"/>
      <c r="N13" s="209"/>
      <c r="O13" s="209"/>
      <c r="P13" s="209"/>
      <c r="Q13" s="209"/>
      <c r="R13" s="209"/>
      <c r="S13" s="209"/>
      <c r="T13" s="209"/>
    </row>
    <row r="14" spans="1:20" s="280" customFormat="1" ht="30.75" customHeight="1">
      <c r="A14" s="339" t="s">
        <v>19</v>
      </c>
      <c r="B14" s="341" t="s">
        <v>390</v>
      </c>
      <c r="C14" s="209">
        <f t="shared" si="2"/>
        <v>0</v>
      </c>
      <c r="D14" s="209"/>
      <c r="E14" s="209"/>
      <c r="F14" s="209"/>
      <c r="G14" s="209">
        <f t="shared" si="3"/>
        <v>0</v>
      </c>
      <c r="H14" s="209">
        <f t="shared" si="3"/>
        <v>0</v>
      </c>
      <c r="I14" s="209"/>
      <c r="J14" s="209"/>
      <c r="K14" s="209"/>
      <c r="L14" s="209"/>
      <c r="M14" s="209"/>
      <c r="N14" s="209"/>
      <c r="O14" s="209"/>
      <c r="P14" s="209"/>
      <c r="Q14" s="209"/>
      <c r="R14" s="209"/>
      <c r="S14" s="209"/>
      <c r="T14" s="209"/>
    </row>
    <row r="15" spans="1:20" s="280" customFormat="1" ht="30.75" customHeight="1">
      <c r="A15" s="339" t="s">
        <v>22</v>
      </c>
      <c r="B15" s="341" t="s">
        <v>391</v>
      </c>
      <c r="C15" s="209">
        <f t="shared" si="2"/>
        <v>0</v>
      </c>
      <c r="D15" s="209"/>
      <c r="E15" s="209"/>
      <c r="F15" s="209"/>
      <c r="G15" s="209">
        <f t="shared" si="3"/>
        <v>0</v>
      </c>
      <c r="H15" s="209">
        <f t="shared" si="3"/>
        <v>0</v>
      </c>
      <c r="I15" s="209"/>
      <c r="J15" s="209"/>
      <c r="K15" s="209"/>
      <c r="L15" s="209"/>
      <c r="M15" s="209"/>
      <c r="N15" s="209"/>
      <c r="O15" s="209"/>
      <c r="P15" s="209"/>
      <c r="Q15" s="209"/>
      <c r="R15" s="209"/>
      <c r="S15" s="209"/>
      <c r="T15" s="209"/>
    </row>
    <row r="16" spans="1:20" s="134" customFormat="1" ht="30.75" customHeight="1">
      <c r="A16" s="339" t="s">
        <v>23</v>
      </c>
      <c r="B16" s="341" t="s">
        <v>392</v>
      </c>
      <c r="C16" s="209">
        <f t="shared" si="2"/>
        <v>0</v>
      </c>
      <c r="D16" s="209"/>
      <c r="E16" s="209"/>
      <c r="F16" s="209"/>
      <c r="G16" s="209">
        <f t="shared" si="3"/>
        <v>0</v>
      </c>
      <c r="H16" s="209">
        <f t="shared" si="3"/>
        <v>0</v>
      </c>
      <c r="I16" s="209"/>
      <c r="J16" s="209"/>
      <c r="K16" s="209"/>
      <c r="L16" s="209"/>
      <c r="M16" s="209"/>
      <c r="N16" s="209"/>
      <c r="O16" s="209"/>
      <c r="P16" s="209"/>
      <c r="Q16" s="209"/>
      <c r="R16" s="209"/>
      <c r="S16" s="209"/>
      <c r="T16" s="209"/>
    </row>
    <row r="17" spans="1:20" s="134" customFormat="1" ht="30.75" customHeight="1">
      <c r="A17" s="339" t="s">
        <v>24</v>
      </c>
      <c r="B17" s="341" t="s">
        <v>393</v>
      </c>
      <c r="C17" s="209">
        <f t="shared" si="2"/>
        <v>0</v>
      </c>
      <c r="D17" s="209"/>
      <c r="E17" s="209"/>
      <c r="F17" s="209"/>
      <c r="G17" s="209">
        <f t="shared" si="3"/>
        <v>0</v>
      </c>
      <c r="H17" s="209">
        <f t="shared" si="3"/>
        <v>0</v>
      </c>
      <c r="I17" s="209"/>
      <c r="J17" s="209"/>
      <c r="K17" s="209"/>
      <c r="L17" s="209"/>
      <c r="M17" s="209"/>
      <c r="N17" s="209"/>
      <c r="O17" s="209"/>
      <c r="P17" s="209"/>
      <c r="Q17" s="209"/>
      <c r="R17" s="209"/>
      <c r="S17" s="209"/>
      <c r="T17" s="209"/>
    </row>
    <row r="18" spans="1:20" s="134" customFormat="1" ht="30.75" customHeight="1">
      <c r="A18" s="339" t="s">
        <v>25</v>
      </c>
      <c r="B18" s="341" t="s">
        <v>394</v>
      </c>
      <c r="C18" s="209">
        <f t="shared" si="2"/>
        <v>0</v>
      </c>
      <c r="D18" s="209"/>
      <c r="E18" s="209"/>
      <c r="F18" s="209"/>
      <c r="G18" s="209">
        <f t="shared" si="3"/>
        <v>0</v>
      </c>
      <c r="H18" s="209">
        <f t="shared" si="3"/>
        <v>0</v>
      </c>
      <c r="I18" s="209"/>
      <c r="J18" s="209"/>
      <c r="K18" s="209"/>
      <c r="L18" s="209"/>
      <c r="M18" s="209"/>
      <c r="N18" s="209"/>
      <c r="O18" s="209"/>
      <c r="P18" s="209"/>
      <c r="Q18" s="209"/>
      <c r="R18" s="209"/>
      <c r="S18" s="209"/>
      <c r="T18" s="209"/>
    </row>
    <row r="19" spans="1:20" s="134" customFormat="1" ht="30.75" customHeight="1">
      <c r="A19" s="339" t="s">
        <v>26</v>
      </c>
      <c r="B19" s="341" t="s">
        <v>395</v>
      </c>
      <c r="C19" s="209">
        <f t="shared" si="2"/>
        <v>0</v>
      </c>
      <c r="D19" s="209"/>
      <c r="E19" s="209"/>
      <c r="F19" s="209"/>
      <c r="G19" s="209">
        <f t="shared" si="3"/>
        <v>0</v>
      </c>
      <c r="H19" s="209">
        <f t="shared" si="3"/>
        <v>0</v>
      </c>
      <c r="I19" s="209"/>
      <c r="J19" s="209"/>
      <c r="K19" s="209"/>
      <c r="L19" s="209"/>
      <c r="M19" s="209"/>
      <c r="N19" s="209"/>
      <c r="O19" s="209"/>
      <c r="P19" s="209"/>
      <c r="Q19" s="209"/>
      <c r="R19" s="209"/>
      <c r="S19" s="209"/>
      <c r="T19" s="209"/>
    </row>
    <row r="20" spans="1:20" s="134" customFormat="1" ht="30.75" customHeight="1">
      <c r="A20" s="339" t="s">
        <v>27</v>
      </c>
      <c r="B20" s="341" t="s">
        <v>396</v>
      </c>
      <c r="C20" s="209">
        <f t="shared" si="2"/>
        <v>0</v>
      </c>
      <c r="D20" s="209"/>
      <c r="E20" s="209"/>
      <c r="F20" s="209"/>
      <c r="G20" s="209">
        <f t="shared" si="3"/>
        <v>0</v>
      </c>
      <c r="H20" s="209">
        <f t="shared" si="3"/>
        <v>0</v>
      </c>
      <c r="I20" s="209"/>
      <c r="J20" s="209"/>
      <c r="K20" s="209"/>
      <c r="L20" s="209"/>
      <c r="M20" s="209"/>
      <c r="N20" s="209"/>
      <c r="O20" s="209"/>
      <c r="P20" s="209"/>
      <c r="Q20" s="209"/>
      <c r="R20" s="209"/>
      <c r="S20" s="209"/>
      <c r="T20" s="209"/>
    </row>
    <row r="21" spans="1:20" s="134" customFormat="1" ht="30.75" customHeight="1">
      <c r="A21" s="339" t="s">
        <v>29</v>
      </c>
      <c r="B21" s="341" t="s">
        <v>397</v>
      </c>
      <c r="C21" s="209">
        <f t="shared" si="2"/>
        <v>0</v>
      </c>
      <c r="D21" s="209"/>
      <c r="E21" s="209"/>
      <c r="F21" s="209"/>
      <c r="G21" s="209">
        <f t="shared" si="3"/>
        <v>0</v>
      </c>
      <c r="H21" s="209">
        <f t="shared" si="3"/>
        <v>0</v>
      </c>
      <c r="I21" s="209"/>
      <c r="J21" s="209"/>
      <c r="K21" s="209"/>
      <c r="L21" s="209"/>
      <c r="M21" s="209"/>
      <c r="N21" s="209"/>
      <c r="O21" s="209"/>
      <c r="P21" s="209"/>
      <c r="Q21" s="209"/>
      <c r="R21" s="209"/>
      <c r="S21" s="209"/>
      <c r="T21" s="209"/>
    </row>
    <row r="22" spans="1:20" s="144" customFormat="1" ht="30.75" customHeight="1">
      <c r="A22" s="339" t="s">
        <v>30</v>
      </c>
      <c r="B22" s="341" t="s">
        <v>398</v>
      </c>
      <c r="C22" s="209">
        <f t="shared" si="2"/>
        <v>0</v>
      </c>
      <c r="D22" s="209"/>
      <c r="E22" s="209"/>
      <c r="F22" s="209"/>
      <c r="G22" s="209">
        <f t="shared" si="3"/>
        <v>0</v>
      </c>
      <c r="H22" s="209">
        <f t="shared" si="3"/>
        <v>0</v>
      </c>
      <c r="I22" s="209"/>
      <c r="J22" s="209"/>
      <c r="K22" s="209"/>
      <c r="L22" s="209"/>
      <c r="M22" s="209"/>
      <c r="N22" s="209"/>
      <c r="O22" s="209"/>
      <c r="P22" s="209"/>
      <c r="Q22" s="209"/>
      <c r="R22" s="209"/>
      <c r="S22" s="209"/>
      <c r="T22" s="209"/>
    </row>
    <row r="23" spans="1:20" s="144" customFormat="1" ht="30.75" customHeight="1">
      <c r="A23" s="339" t="s">
        <v>104</v>
      </c>
      <c r="B23" s="341" t="s">
        <v>399</v>
      </c>
      <c r="C23" s="209">
        <f t="shared" si="2"/>
        <v>0</v>
      </c>
      <c r="D23" s="209"/>
      <c r="E23" s="209"/>
      <c r="F23" s="209"/>
      <c r="G23" s="209">
        <f t="shared" si="3"/>
        <v>0</v>
      </c>
      <c r="H23" s="209">
        <f t="shared" si="3"/>
        <v>0</v>
      </c>
      <c r="I23" s="209"/>
      <c r="J23" s="209"/>
      <c r="K23" s="209"/>
      <c r="L23" s="209"/>
      <c r="M23" s="209"/>
      <c r="N23" s="209"/>
      <c r="O23" s="209"/>
      <c r="P23" s="209"/>
      <c r="Q23" s="209"/>
      <c r="R23" s="209"/>
      <c r="S23" s="209"/>
      <c r="T23" s="209"/>
    </row>
    <row r="24" spans="1:20" ht="16.5">
      <c r="A24" s="205"/>
      <c r="B24" s="698" t="str">
        <f>TT!C7</f>
        <v>Sơn La, ngày  29 tháng 2 năm 2021</v>
      </c>
      <c r="C24" s="698"/>
      <c r="D24" s="698"/>
      <c r="E24" s="698"/>
      <c r="F24" s="698"/>
      <c r="G24" s="698"/>
      <c r="H24" s="253"/>
      <c r="I24" s="253"/>
      <c r="J24" s="253"/>
      <c r="K24" s="262"/>
      <c r="L24" s="263"/>
      <c r="M24" s="728" t="str">
        <f>TT!C4</f>
        <v>Sơn La, ngày  29 tháng 2 năm 2021</v>
      </c>
      <c r="N24" s="728"/>
      <c r="O24" s="728"/>
      <c r="P24" s="728"/>
      <c r="Q24" s="728"/>
      <c r="R24" s="728"/>
      <c r="S24" s="728"/>
      <c r="T24" s="269"/>
    </row>
    <row r="25" spans="1:20" s="149" customFormat="1" ht="16.5">
      <c r="A25" s="120"/>
      <c r="B25" s="681" t="s">
        <v>283</v>
      </c>
      <c r="C25" s="681"/>
      <c r="D25" s="681"/>
      <c r="E25" s="681"/>
      <c r="F25" s="681"/>
      <c r="G25" s="681"/>
      <c r="H25" s="254"/>
      <c r="I25" s="254"/>
      <c r="J25" s="254"/>
      <c r="K25" s="264"/>
      <c r="L25" s="264"/>
      <c r="M25" s="682" t="str">
        <f>TT!C5</f>
        <v>PHÓ CỤC TRƯỞNG</v>
      </c>
      <c r="N25" s="682"/>
      <c r="O25" s="682"/>
      <c r="P25" s="682"/>
      <c r="Q25" s="682"/>
      <c r="R25" s="682"/>
      <c r="S25" s="682"/>
      <c r="T25" s="255"/>
    </row>
    <row r="26" spans="1:20" s="149" customFormat="1" ht="15" customHeight="1">
      <c r="A26" s="3"/>
      <c r="B26" s="246"/>
      <c r="C26" s="246"/>
      <c r="D26" s="247"/>
      <c r="E26" s="247"/>
      <c r="F26" s="247"/>
      <c r="G26" s="246"/>
      <c r="H26" s="246"/>
      <c r="I26" s="246"/>
      <c r="J26" s="246"/>
      <c r="K26" s="247"/>
      <c r="L26" s="247"/>
      <c r="M26" s="247"/>
      <c r="N26" s="247"/>
      <c r="O26" s="134"/>
      <c r="P26" s="255"/>
      <c r="Q26" s="255"/>
      <c r="R26" s="255"/>
      <c r="S26" s="247"/>
      <c r="T26" s="247"/>
    </row>
    <row r="27" spans="1:23" s="490" customFormat="1" ht="32.25" customHeight="1">
      <c r="A27" s="485"/>
      <c r="B27" s="527" t="s">
        <v>458</v>
      </c>
      <c r="C27" s="527"/>
      <c r="D27" s="527"/>
      <c r="E27" s="527"/>
      <c r="F27" s="527"/>
      <c r="G27" s="487"/>
      <c r="K27" s="488"/>
      <c r="L27" s="488"/>
      <c r="M27" s="488"/>
      <c r="N27" s="692" t="s">
        <v>459</v>
      </c>
      <c r="O27" s="692"/>
      <c r="P27" s="692"/>
      <c r="Q27" s="692"/>
      <c r="R27" s="692"/>
      <c r="S27" s="692"/>
      <c r="T27" s="692"/>
      <c r="U27" s="692"/>
      <c r="V27" s="491"/>
      <c r="W27" s="491"/>
    </row>
    <row r="28" spans="1:20" ht="32.25" customHeight="1">
      <c r="A28" s="3"/>
      <c r="B28" s="246"/>
      <c r="C28" s="246"/>
      <c r="D28" s="247"/>
      <c r="E28" s="247"/>
      <c r="F28" s="247"/>
      <c r="G28" s="246"/>
      <c r="H28" s="246"/>
      <c r="I28" s="246"/>
      <c r="J28" s="246"/>
      <c r="K28" s="247"/>
      <c r="L28" s="247"/>
      <c r="M28" s="247"/>
      <c r="N28" s="247"/>
      <c r="O28" s="134"/>
      <c r="P28" s="260"/>
      <c r="Q28" s="260"/>
      <c r="R28" s="260"/>
      <c r="S28" s="260"/>
      <c r="T28" s="260"/>
    </row>
    <row r="29" spans="1:20" ht="16.5">
      <c r="A29" s="3"/>
      <c r="B29" s="682" t="str">
        <f>TT!C6</f>
        <v>Nguyễn Thị Nga</v>
      </c>
      <c r="C29" s="682"/>
      <c r="D29" s="682"/>
      <c r="E29" s="682"/>
      <c r="F29" s="682"/>
      <c r="G29" s="682"/>
      <c r="H29" s="255"/>
      <c r="I29" s="255"/>
      <c r="J29" s="255"/>
      <c r="K29" s="247"/>
      <c r="L29" s="247"/>
      <c r="M29" s="682" t="str">
        <f>TT!C3</f>
        <v>Lường Quang Yên</v>
      </c>
      <c r="N29" s="682"/>
      <c r="O29" s="682"/>
      <c r="P29" s="682"/>
      <c r="Q29" s="682"/>
      <c r="R29" s="682"/>
      <c r="S29" s="682"/>
      <c r="T29" s="255"/>
    </row>
    <row r="30" spans="1:20" ht="15.75">
      <c r="A30" s="139"/>
      <c r="B30" s="140"/>
      <c r="C30" s="140"/>
      <c r="D30" s="140"/>
      <c r="E30" s="140"/>
      <c r="F30" s="141"/>
      <c r="G30" s="141"/>
      <c r="H30" s="141"/>
      <c r="I30" s="142"/>
      <c r="J30" s="142"/>
      <c r="K30" s="140"/>
      <c r="L30" s="140"/>
      <c r="M30" s="140"/>
      <c r="N30" s="140"/>
      <c r="O30" s="140"/>
      <c r="P30" s="140"/>
      <c r="Q30" s="143"/>
      <c r="R30" s="144"/>
      <c r="S30" s="144"/>
      <c r="T30" s="144"/>
    </row>
    <row r="31" spans="1:20" ht="15.75">
      <c r="A31" s="134"/>
      <c r="B31" s="137"/>
      <c r="C31" s="137"/>
      <c r="D31" s="137"/>
      <c r="E31" s="137"/>
      <c r="F31" s="137"/>
      <c r="G31" s="137"/>
      <c r="H31" s="137"/>
      <c r="I31" s="144"/>
      <c r="J31" s="144"/>
      <c r="K31" s="138"/>
      <c r="L31" s="138"/>
      <c r="M31" s="137"/>
      <c r="N31" s="137"/>
      <c r="O31" s="137"/>
      <c r="P31" s="137"/>
      <c r="Q31" s="143"/>
      <c r="R31" s="144"/>
      <c r="S31" s="144"/>
      <c r="T31" s="144"/>
    </row>
    <row r="32" spans="1:20" ht="16.5">
      <c r="A32" s="134"/>
      <c r="B32" s="136"/>
      <c r="C32" s="136"/>
      <c r="D32" s="135"/>
      <c r="E32" s="145"/>
      <c r="F32" s="145"/>
      <c r="G32" s="145"/>
      <c r="H32" s="145"/>
      <c r="I32" s="146"/>
      <c r="J32" s="146"/>
      <c r="K32" s="146"/>
      <c r="L32" s="146"/>
      <c r="M32" s="146"/>
      <c r="N32" s="146"/>
      <c r="O32" s="146"/>
      <c r="P32" s="146"/>
      <c r="Q32" s="134"/>
      <c r="R32" s="134"/>
      <c r="S32" s="134"/>
      <c r="T32" s="134"/>
    </row>
    <row r="33" spans="1:20" ht="16.5">
      <c r="A33" s="134"/>
      <c r="B33" s="136"/>
      <c r="C33" s="136"/>
      <c r="D33" s="135"/>
      <c r="E33" s="145"/>
      <c r="F33" s="145"/>
      <c r="G33" s="145"/>
      <c r="H33" s="145"/>
      <c r="I33" s="146"/>
      <c r="J33" s="146"/>
      <c r="K33" s="146"/>
      <c r="L33" s="146"/>
      <c r="M33" s="146"/>
      <c r="N33" s="146"/>
      <c r="O33" s="146"/>
      <c r="P33" s="146"/>
      <c r="Q33" s="134"/>
      <c r="R33" s="134"/>
      <c r="S33" s="134"/>
      <c r="T33" s="134"/>
    </row>
    <row r="34" spans="2:16" ht="16.5">
      <c r="B34" s="147"/>
      <c r="C34" s="147"/>
      <c r="D34" s="147"/>
      <c r="E34" s="147"/>
      <c r="F34" s="147"/>
      <c r="G34" s="147"/>
      <c r="H34" s="147"/>
      <c r="I34" s="147"/>
      <c r="J34" s="147"/>
      <c r="K34" s="147"/>
      <c r="L34" s="147"/>
      <c r="M34" s="147"/>
      <c r="N34" s="147"/>
      <c r="O34" s="147"/>
      <c r="P34" s="147"/>
    </row>
    <row r="37" spans="1:20" ht="15.75">
      <c r="A37" s="148" t="s">
        <v>263</v>
      </c>
      <c r="B37" s="149"/>
      <c r="C37" s="149"/>
      <c r="D37" s="149"/>
      <c r="E37" s="149"/>
      <c r="F37" s="149"/>
      <c r="G37" s="149"/>
      <c r="H37" s="149"/>
      <c r="I37" s="149"/>
      <c r="J37" s="149"/>
      <c r="K37" s="149"/>
      <c r="L37" s="149"/>
      <c r="M37" s="149"/>
      <c r="N37" s="149"/>
      <c r="O37" s="149"/>
      <c r="P37" s="149"/>
      <c r="Q37" s="149"/>
      <c r="R37" s="149"/>
      <c r="S37" s="149"/>
      <c r="T37" s="149"/>
    </row>
    <row r="38" spans="1:20" ht="15.75">
      <c r="A38" s="150"/>
      <c r="B38" s="758" t="s">
        <v>264</v>
      </c>
      <c r="C38" s="758"/>
      <c r="D38" s="758"/>
      <c r="E38" s="758"/>
      <c r="F38" s="758"/>
      <c r="G38" s="758"/>
      <c r="H38" s="758"/>
      <c r="I38" s="758"/>
      <c r="J38" s="758"/>
      <c r="K38" s="758"/>
      <c r="L38" s="758"/>
      <c r="M38" s="758"/>
      <c r="N38" s="151"/>
      <c r="O38" s="150"/>
      <c r="P38" s="150"/>
      <c r="Q38" s="152"/>
      <c r="R38" s="152"/>
      <c r="S38" s="152"/>
      <c r="T38" s="149"/>
    </row>
    <row r="39" spans="1:20" ht="15.75">
      <c r="A39" s="149"/>
      <c r="B39" s="149" t="s">
        <v>265</v>
      </c>
      <c r="C39" s="149"/>
      <c r="D39" s="149"/>
      <c r="E39" s="149"/>
      <c r="F39" s="149"/>
      <c r="G39" s="149"/>
      <c r="H39" s="149"/>
      <c r="I39" s="149"/>
      <c r="J39" s="149"/>
      <c r="K39" s="149"/>
      <c r="L39" s="149"/>
      <c r="M39" s="149"/>
      <c r="N39" s="149"/>
      <c r="O39" s="149"/>
      <c r="P39" s="149"/>
      <c r="Q39" s="149"/>
      <c r="R39" s="149"/>
      <c r="S39" s="149"/>
      <c r="T39" s="149"/>
    </row>
    <row r="40" ht="15.75">
      <c r="B40" s="143" t="s">
        <v>266</v>
      </c>
    </row>
  </sheetData>
  <sheetProtection formatCells="0" formatColumns="0" formatRows="0" insertRows="0" deleteRows="0"/>
  <mergeCells count="35">
    <mergeCell ref="G5:H6"/>
    <mergeCell ref="I5:L5"/>
    <mergeCell ref="I6:J6"/>
    <mergeCell ref="K6:L6"/>
    <mergeCell ref="M4:N6"/>
    <mergeCell ref="O4:P6"/>
    <mergeCell ref="B24:G24"/>
    <mergeCell ref="B38:M38"/>
    <mergeCell ref="A9:B9"/>
    <mergeCell ref="B25:G25"/>
    <mergeCell ref="B29:G29"/>
    <mergeCell ref="M24:S24"/>
    <mergeCell ref="M25:S25"/>
    <mergeCell ref="M29:S29"/>
    <mergeCell ref="B27:F27"/>
    <mergeCell ref="Q3:T3"/>
    <mergeCell ref="A1:D1"/>
    <mergeCell ref="E1:O1"/>
    <mergeCell ref="A3:A7"/>
    <mergeCell ref="B3:B7"/>
    <mergeCell ref="A8:B8"/>
    <mergeCell ref="Q4:R6"/>
    <mergeCell ref="S4:T6"/>
    <mergeCell ref="D5:D7"/>
    <mergeCell ref="E5:E7"/>
    <mergeCell ref="N27:U27"/>
    <mergeCell ref="C4:C7"/>
    <mergeCell ref="D4:E4"/>
    <mergeCell ref="F4:F7"/>
    <mergeCell ref="G4:L4"/>
    <mergeCell ref="P1:T1"/>
    <mergeCell ref="P2:T2"/>
    <mergeCell ref="C3:E3"/>
    <mergeCell ref="F3:L3"/>
    <mergeCell ref="M3:P3"/>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37"/>
  <sheetViews>
    <sheetView view="pageBreakPreview" zoomScale="85" zoomScaleSheetLayoutView="85" zoomScalePageLayoutView="0" workbookViewId="0" topLeftCell="D1">
      <selection activeCell="N4" sqref="N4:U4"/>
    </sheetView>
  </sheetViews>
  <sheetFormatPr defaultColWidth="9.00390625" defaultRowHeight="15.75"/>
  <cols>
    <col min="1" max="1" width="4.125" style="134" customWidth="1"/>
    <col min="2" max="2" width="34.75390625" style="134" customWidth="1"/>
    <col min="3" max="3" width="8.125" style="134" customWidth="1"/>
    <col min="4" max="4" width="10.125" style="134" customWidth="1"/>
    <col min="5" max="5" width="10.50390625" style="134" customWidth="1"/>
    <col min="6" max="8" width="8.125" style="134" customWidth="1"/>
    <col min="9" max="9" width="10.75390625" style="134" customWidth="1"/>
    <col min="10" max="13" width="8.125" style="134" customWidth="1"/>
    <col min="14" max="14" width="10.375" style="134" customWidth="1"/>
    <col min="15" max="21" width="8.125" style="134" customWidth="1"/>
    <col min="22" max="22" width="10.125" style="134" customWidth="1"/>
    <col min="23" max="16384" width="9.00390625" style="134" customWidth="1"/>
  </cols>
  <sheetData>
    <row r="1" spans="1:22" ht="71.25" customHeight="1">
      <c r="A1" s="545" t="s">
        <v>326</v>
      </c>
      <c r="B1" s="545"/>
      <c r="C1" s="545"/>
      <c r="D1" s="545"/>
      <c r="E1" s="545"/>
      <c r="F1" s="771" t="s">
        <v>456</v>
      </c>
      <c r="G1" s="771"/>
      <c r="H1" s="771"/>
      <c r="I1" s="771"/>
      <c r="J1" s="771"/>
      <c r="K1" s="771"/>
      <c r="L1" s="771"/>
      <c r="M1" s="771"/>
      <c r="N1" s="771"/>
      <c r="O1" s="771"/>
      <c r="P1" s="771"/>
      <c r="Q1" s="771"/>
      <c r="R1" s="542" t="str">
        <f>TT!C2</f>
        <v>Đơn vị  báo cáo: 
Đơn vị nhận báo cáo: </v>
      </c>
      <c r="S1" s="542"/>
      <c r="T1" s="542"/>
      <c r="U1" s="542"/>
      <c r="V1" s="542"/>
    </row>
    <row r="2" spans="1:22" ht="18.75" customHeight="1">
      <c r="A2" s="25"/>
      <c r="B2" s="153"/>
      <c r="C2" s="154"/>
      <c r="D2" s="154"/>
      <c r="E2" s="154"/>
      <c r="F2" s="154"/>
      <c r="G2" s="154"/>
      <c r="H2" s="154"/>
      <c r="I2" s="155"/>
      <c r="J2" s="40">
        <f>COUNTBLANK(C12:V12)</f>
        <v>14</v>
      </c>
      <c r="K2" s="40">
        <f>COUNTA(C12:V12)</f>
        <v>6</v>
      </c>
      <c r="L2" s="40">
        <f>J2+K2</f>
        <v>20</v>
      </c>
      <c r="M2" s="156"/>
      <c r="R2" s="772" t="s">
        <v>267</v>
      </c>
      <c r="S2" s="772"/>
      <c r="T2" s="772"/>
      <c r="U2" s="772"/>
      <c r="V2" s="772"/>
    </row>
    <row r="3" spans="1:24" s="139" customFormat="1" ht="18.75" customHeight="1">
      <c r="A3" s="722" t="s">
        <v>232</v>
      </c>
      <c r="B3" s="722" t="s">
        <v>157</v>
      </c>
      <c r="C3" s="770" t="s">
        <v>268</v>
      </c>
      <c r="D3" s="770" t="s">
        <v>4</v>
      </c>
      <c r="E3" s="770"/>
      <c r="F3" s="770"/>
      <c r="G3" s="770"/>
      <c r="H3" s="770" t="s">
        <v>269</v>
      </c>
      <c r="I3" s="722" t="s">
        <v>4</v>
      </c>
      <c r="J3" s="722"/>
      <c r="K3" s="722"/>
      <c r="L3" s="722"/>
      <c r="M3" s="722" t="s">
        <v>270</v>
      </c>
      <c r="N3" s="722"/>
      <c r="O3" s="722"/>
      <c r="P3" s="722"/>
      <c r="Q3" s="722"/>
      <c r="R3" s="722"/>
      <c r="S3" s="722"/>
      <c r="T3" s="722"/>
      <c r="U3" s="722"/>
      <c r="V3" s="722"/>
      <c r="X3" s="157"/>
    </row>
    <row r="4" spans="1:22" s="139" customFormat="1" ht="20.25" customHeight="1">
      <c r="A4" s="722"/>
      <c r="B4" s="722"/>
      <c r="C4" s="770"/>
      <c r="D4" s="770" t="s">
        <v>271</v>
      </c>
      <c r="E4" s="770" t="s">
        <v>4</v>
      </c>
      <c r="F4" s="770"/>
      <c r="G4" s="770" t="s">
        <v>272</v>
      </c>
      <c r="H4" s="770"/>
      <c r="I4" s="722" t="s">
        <v>273</v>
      </c>
      <c r="J4" s="722" t="s">
        <v>274</v>
      </c>
      <c r="K4" s="722" t="s">
        <v>275</v>
      </c>
      <c r="L4" s="722" t="s">
        <v>276</v>
      </c>
      <c r="M4" s="722" t="s">
        <v>12</v>
      </c>
      <c r="N4" s="722" t="s">
        <v>4</v>
      </c>
      <c r="O4" s="722"/>
      <c r="P4" s="722"/>
      <c r="Q4" s="722"/>
      <c r="R4" s="722"/>
      <c r="S4" s="722"/>
      <c r="T4" s="722"/>
      <c r="U4" s="722"/>
      <c r="V4" s="722" t="s">
        <v>277</v>
      </c>
    </row>
    <row r="5" spans="1:25" s="139" customFormat="1" ht="23.25" customHeight="1">
      <c r="A5" s="722"/>
      <c r="B5" s="722"/>
      <c r="C5" s="770"/>
      <c r="D5" s="770"/>
      <c r="E5" s="770" t="s">
        <v>261</v>
      </c>
      <c r="F5" s="770" t="s">
        <v>62</v>
      </c>
      <c r="G5" s="770"/>
      <c r="H5" s="770"/>
      <c r="I5" s="722"/>
      <c r="J5" s="722"/>
      <c r="K5" s="722"/>
      <c r="L5" s="722"/>
      <c r="M5" s="722"/>
      <c r="N5" s="722" t="s">
        <v>278</v>
      </c>
      <c r="O5" s="722" t="s">
        <v>4</v>
      </c>
      <c r="P5" s="722"/>
      <c r="Q5" s="722"/>
      <c r="R5" s="722"/>
      <c r="S5" s="722" t="s">
        <v>279</v>
      </c>
      <c r="T5" s="722" t="s">
        <v>4</v>
      </c>
      <c r="U5" s="722"/>
      <c r="V5" s="722"/>
      <c r="Y5" s="158"/>
    </row>
    <row r="6" spans="1:22" s="139" customFormat="1" ht="33" customHeight="1">
      <c r="A6" s="722"/>
      <c r="B6" s="722"/>
      <c r="C6" s="770"/>
      <c r="D6" s="770"/>
      <c r="E6" s="770"/>
      <c r="F6" s="770"/>
      <c r="G6" s="770"/>
      <c r="H6" s="770"/>
      <c r="I6" s="722"/>
      <c r="J6" s="722"/>
      <c r="K6" s="722"/>
      <c r="L6" s="722"/>
      <c r="M6" s="722"/>
      <c r="N6" s="722"/>
      <c r="O6" s="722" t="s">
        <v>280</v>
      </c>
      <c r="P6" s="722"/>
      <c r="Q6" s="722" t="s">
        <v>62</v>
      </c>
      <c r="R6" s="722"/>
      <c r="S6" s="722"/>
      <c r="T6" s="722"/>
      <c r="U6" s="722"/>
      <c r="V6" s="722"/>
    </row>
    <row r="7" spans="1:22" ht="123" customHeight="1">
      <c r="A7" s="722"/>
      <c r="B7" s="722"/>
      <c r="C7" s="770"/>
      <c r="D7" s="770"/>
      <c r="E7" s="770"/>
      <c r="F7" s="770"/>
      <c r="G7" s="770"/>
      <c r="H7" s="770"/>
      <c r="I7" s="722"/>
      <c r="J7" s="722"/>
      <c r="K7" s="722"/>
      <c r="L7" s="722"/>
      <c r="M7" s="722"/>
      <c r="N7" s="722"/>
      <c r="O7" s="284" t="s">
        <v>281</v>
      </c>
      <c r="P7" s="284" t="s">
        <v>282</v>
      </c>
      <c r="Q7" s="284" t="s">
        <v>281</v>
      </c>
      <c r="R7" s="284" t="s">
        <v>282</v>
      </c>
      <c r="S7" s="722"/>
      <c r="T7" s="285" t="s">
        <v>261</v>
      </c>
      <c r="U7" s="285" t="s">
        <v>62</v>
      </c>
      <c r="V7" s="722"/>
    </row>
    <row r="8" spans="1:22" ht="19.5" customHeight="1">
      <c r="A8" s="769" t="s">
        <v>3</v>
      </c>
      <c r="B8" s="769"/>
      <c r="C8" s="168">
        <v>1</v>
      </c>
      <c r="D8" s="168">
        <v>2</v>
      </c>
      <c r="E8" s="168">
        <v>3</v>
      </c>
      <c r="F8" s="168">
        <v>4</v>
      </c>
      <c r="G8" s="168">
        <v>5</v>
      </c>
      <c r="H8" s="168">
        <v>6</v>
      </c>
      <c r="I8" s="168">
        <v>7</v>
      </c>
      <c r="J8" s="168">
        <v>8</v>
      </c>
      <c r="K8" s="168">
        <v>9</v>
      </c>
      <c r="L8" s="168">
        <v>10</v>
      </c>
      <c r="M8" s="168">
        <v>11</v>
      </c>
      <c r="N8" s="168">
        <v>12</v>
      </c>
      <c r="O8" s="168">
        <v>13</v>
      </c>
      <c r="P8" s="168">
        <v>14</v>
      </c>
      <c r="Q8" s="168">
        <v>15</v>
      </c>
      <c r="R8" s="168">
        <v>16</v>
      </c>
      <c r="S8" s="168">
        <v>17</v>
      </c>
      <c r="T8" s="168">
        <v>18</v>
      </c>
      <c r="U8" s="168">
        <v>19</v>
      </c>
      <c r="V8" s="168">
        <v>20</v>
      </c>
    </row>
    <row r="9" spans="1:22" s="443" customFormat="1" ht="24" customHeight="1">
      <c r="A9" s="767" t="s">
        <v>12</v>
      </c>
      <c r="B9" s="768"/>
      <c r="C9" s="442">
        <f>C10+C11</f>
        <v>3</v>
      </c>
      <c r="D9" s="442">
        <f>D10+D11</f>
        <v>2</v>
      </c>
      <c r="E9" s="442">
        <f>E10+E11</f>
        <v>2</v>
      </c>
      <c r="F9" s="442">
        <f>F10+F11</f>
        <v>0</v>
      </c>
      <c r="G9" s="442">
        <f>G10+G11</f>
        <v>1</v>
      </c>
      <c r="H9" s="442">
        <f aca="true" t="shared" si="0" ref="H9:V9">H10+H11</f>
        <v>0</v>
      </c>
      <c r="I9" s="442">
        <f t="shared" si="0"/>
        <v>0</v>
      </c>
      <c r="J9" s="442">
        <f t="shared" si="0"/>
        <v>0</v>
      </c>
      <c r="K9" s="442">
        <f t="shared" si="0"/>
        <v>0</v>
      </c>
      <c r="L9" s="442">
        <f t="shared" si="0"/>
        <v>0</v>
      </c>
      <c r="M9" s="442">
        <f t="shared" si="0"/>
        <v>2</v>
      </c>
      <c r="N9" s="442">
        <f t="shared" si="0"/>
        <v>2</v>
      </c>
      <c r="O9" s="442">
        <f t="shared" si="0"/>
        <v>0</v>
      </c>
      <c r="P9" s="442">
        <f t="shared" si="0"/>
        <v>2</v>
      </c>
      <c r="Q9" s="442">
        <f t="shared" si="0"/>
        <v>0</v>
      </c>
      <c r="R9" s="442">
        <f t="shared" si="0"/>
        <v>0</v>
      </c>
      <c r="S9" s="442">
        <f t="shared" si="0"/>
        <v>0</v>
      </c>
      <c r="T9" s="442">
        <f t="shared" si="0"/>
        <v>0</v>
      </c>
      <c r="U9" s="442">
        <f t="shared" si="0"/>
        <v>0</v>
      </c>
      <c r="V9" s="442">
        <f t="shared" si="0"/>
        <v>0</v>
      </c>
    </row>
    <row r="10" spans="1:22" s="418" customFormat="1" ht="19.5" customHeight="1">
      <c r="A10" s="339" t="s">
        <v>0</v>
      </c>
      <c r="B10" s="371" t="s">
        <v>327</v>
      </c>
      <c r="C10" s="310">
        <f>D10+G10</f>
        <v>2</v>
      </c>
      <c r="D10" s="310">
        <f>E10+F10</f>
        <v>2</v>
      </c>
      <c r="E10" s="310">
        <v>2</v>
      </c>
      <c r="F10" s="310"/>
      <c r="G10" s="310"/>
      <c r="H10" s="310">
        <f>I10+J10+K10+L10</f>
        <v>0</v>
      </c>
      <c r="I10" s="310"/>
      <c r="J10" s="310"/>
      <c r="K10" s="310"/>
      <c r="L10" s="310"/>
      <c r="M10" s="310">
        <f>N10+S10</f>
        <v>2</v>
      </c>
      <c r="N10" s="310">
        <f>O10+P10+Q10+R10</f>
        <v>2</v>
      </c>
      <c r="O10" s="310"/>
      <c r="P10" s="310">
        <v>2</v>
      </c>
      <c r="Q10" s="310"/>
      <c r="R10" s="310"/>
      <c r="S10" s="310">
        <f>T10+U10</f>
        <v>0</v>
      </c>
      <c r="T10" s="310"/>
      <c r="U10" s="310"/>
      <c r="V10" s="310"/>
    </row>
    <row r="11" spans="1:22" s="286" customFormat="1" ht="24" customHeight="1">
      <c r="A11" s="287" t="s">
        <v>1</v>
      </c>
      <c r="B11" s="288" t="s">
        <v>8</v>
      </c>
      <c r="C11" s="289">
        <f>SUM(C12:C23)</f>
        <v>1</v>
      </c>
      <c r="D11" s="289">
        <f aca="true" t="shared" si="1" ref="D11:V11">SUM(D12:D23)</f>
        <v>0</v>
      </c>
      <c r="E11" s="289">
        <f t="shared" si="1"/>
        <v>0</v>
      </c>
      <c r="F11" s="289">
        <f t="shared" si="1"/>
        <v>0</v>
      </c>
      <c r="G11" s="289">
        <f t="shared" si="1"/>
        <v>1</v>
      </c>
      <c r="H11" s="289">
        <f t="shared" si="1"/>
        <v>0</v>
      </c>
      <c r="I11" s="289">
        <f t="shared" si="1"/>
        <v>0</v>
      </c>
      <c r="J11" s="289">
        <f t="shared" si="1"/>
        <v>0</v>
      </c>
      <c r="K11" s="289">
        <f t="shared" si="1"/>
        <v>0</v>
      </c>
      <c r="L11" s="289">
        <f t="shared" si="1"/>
        <v>0</v>
      </c>
      <c r="M11" s="289">
        <f t="shared" si="1"/>
        <v>0</v>
      </c>
      <c r="N11" s="289">
        <f t="shared" si="1"/>
        <v>0</v>
      </c>
      <c r="O11" s="289">
        <f t="shared" si="1"/>
        <v>0</v>
      </c>
      <c r="P11" s="289">
        <f t="shared" si="1"/>
        <v>0</v>
      </c>
      <c r="Q11" s="289">
        <f t="shared" si="1"/>
        <v>0</v>
      </c>
      <c r="R11" s="289">
        <f t="shared" si="1"/>
        <v>0</v>
      </c>
      <c r="S11" s="289">
        <f t="shared" si="1"/>
        <v>0</v>
      </c>
      <c r="T11" s="289">
        <f t="shared" si="1"/>
        <v>0</v>
      </c>
      <c r="U11" s="289">
        <f t="shared" si="1"/>
        <v>0</v>
      </c>
      <c r="V11" s="289">
        <f t="shared" si="1"/>
        <v>0</v>
      </c>
    </row>
    <row r="12" spans="1:22" s="286" customFormat="1" ht="24" customHeight="1">
      <c r="A12" s="339" t="s">
        <v>13</v>
      </c>
      <c r="B12" s="371" t="s">
        <v>388</v>
      </c>
      <c r="C12" s="209">
        <f aca="true" t="shared" si="2" ref="C12:C23">D12+G12</f>
        <v>0</v>
      </c>
      <c r="D12" s="209">
        <f aca="true" t="shared" si="3" ref="D12:D23">E12+F12</f>
        <v>0</v>
      </c>
      <c r="E12" s="209"/>
      <c r="F12" s="209"/>
      <c r="G12" s="209"/>
      <c r="H12" s="209">
        <f aca="true" t="shared" si="4" ref="H12:H23">I12+J12+K12+L12</f>
        <v>0</v>
      </c>
      <c r="I12" s="209"/>
      <c r="J12" s="209"/>
      <c r="K12" s="209"/>
      <c r="L12" s="209"/>
      <c r="M12" s="209">
        <f>N12+S12</f>
        <v>0</v>
      </c>
      <c r="N12" s="209">
        <f>O12+P12+Q12+R12</f>
        <v>0</v>
      </c>
      <c r="O12" s="209"/>
      <c r="P12" s="209"/>
      <c r="Q12" s="209"/>
      <c r="R12" s="209"/>
      <c r="S12" s="209">
        <f>T12+U12</f>
        <v>0</v>
      </c>
      <c r="T12" s="209"/>
      <c r="U12" s="209"/>
      <c r="V12" s="209"/>
    </row>
    <row r="13" spans="1:22" s="286" customFormat="1" ht="24" customHeight="1">
      <c r="A13" s="339" t="s">
        <v>14</v>
      </c>
      <c r="B13" s="371" t="s">
        <v>389</v>
      </c>
      <c r="C13" s="209">
        <f t="shared" si="2"/>
        <v>0</v>
      </c>
      <c r="D13" s="209">
        <f>E13+F13</f>
        <v>0</v>
      </c>
      <c r="E13" s="209"/>
      <c r="F13" s="209"/>
      <c r="G13" s="209"/>
      <c r="H13" s="209">
        <f t="shared" si="4"/>
        <v>0</v>
      </c>
      <c r="I13" s="209"/>
      <c r="J13" s="209"/>
      <c r="K13" s="209"/>
      <c r="L13" s="209"/>
      <c r="M13" s="209">
        <f aca="true" t="shared" si="5" ref="M13:M23">N13+S13</f>
        <v>0</v>
      </c>
      <c r="N13" s="209">
        <f aca="true" t="shared" si="6" ref="N13:N23">O13+P13+Q13+R13</f>
        <v>0</v>
      </c>
      <c r="O13" s="209"/>
      <c r="P13" s="209"/>
      <c r="Q13" s="209"/>
      <c r="R13" s="209"/>
      <c r="S13" s="209">
        <f aca="true" t="shared" si="7" ref="S13:S23">T13+U13</f>
        <v>0</v>
      </c>
      <c r="T13" s="209"/>
      <c r="U13" s="209"/>
      <c r="V13" s="209"/>
    </row>
    <row r="14" spans="1:22" s="286" customFormat="1" ht="24" customHeight="1">
      <c r="A14" s="339" t="s">
        <v>19</v>
      </c>
      <c r="B14" s="371" t="s">
        <v>390</v>
      </c>
      <c r="C14" s="209">
        <f t="shared" si="2"/>
        <v>0</v>
      </c>
      <c r="D14" s="209">
        <f t="shared" si="3"/>
        <v>0</v>
      </c>
      <c r="E14" s="209"/>
      <c r="F14" s="209"/>
      <c r="G14" s="209"/>
      <c r="H14" s="209">
        <f t="shared" si="4"/>
        <v>0</v>
      </c>
      <c r="I14" s="209"/>
      <c r="J14" s="209"/>
      <c r="K14" s="209"/>
      <c r="L14" s="209"/>
      <c r="M14" s="209">
        <f t="shared" si="5"/>
        <v>0</v>
      </c>
      <c r="N14" s="209">
        <f t="shared" si="6"/>
        <v>0</v>
      </c>
      <c r="O14" s="209"/>
      <c r="P14" s="209"/>
      <c r="Q14" s="209"/>
      <c r="R14" s="209"/>
      <c r="S14" s="209">
        <f t="shared" si="7"/>
        <v>0</v>
      </c>
      <c r="T14" s="209"/>
      <c r="U14" s="209"/>
      <c r="V14" s="209"/>
    </row>
    <row r="15" spans="1:22" s="286" customFormat="1" ht="24" customHeight="1">
      <c r="A15" s="339" t="s">
        <v>22</v>
      </c>
      <c r="B15" s="371" t="s">
        <v>391</v>
      </c>
      <c r="C15" s="209">
        <f t="shared" si="2"/>
        <v>0</v>
      </c>
      <c r="D15" s="209">
        <f t="shared" si="3"/>
        <v>0</v>
      </c>
      <c r="E15" s="209"/>
      <c r="F15" s="209"/>
      <c r="G15" s="209"/>
      <c r="H15" s="209">
        <f t="shared" si="4"/>
        <v>0</v>
      </c>
      <c r="I15" s="209"/>
      <c r="J15" s="209"/>
      <c r="K15" s="209"/>
      <c r="L15" s="209"/>
      <c r="M15" s="209">
        <f t="shared" si="5"/>
        <v>0</v>
      </c>
      <c r="N15" s="209">
        <f t="shared" si="6"/>
        <v>0</v>
      </c>
      <c r="O15" s="209"/>
      <c r="P15" s="209"/>
      <c r="Q15" s="209"/>
      <c r="R15" s="209"/>
      <c r="S15" s="209">
        <f t="shared" si="7"/>
        <v>0</v>
      </c>
      <c r="T15" s="209"/>
      <c r="U15" s="209"/>
      <c r="V15" s="209"/>
    </row>
    <row r="16" spans="1:22" s="286" customFormat="1" ht="24" customHeight="1">
      <c r="A16" s="339" t="s">
        <v>23</v>
      </c>
      <c r="B16" s="371" t="s">
        <v>392</v>
      </c>
      <c r="C16" s="209">
        <f t="shared" si="2"/>
        <v>0</v>
      </c>
      <c r="D16" s="209">
        <f t="shared" si="3"/>
        <v>0</v>
      </c>
      <c r="E16" s="209"/>
      <c r="F16" s="209"/>
      <c r="G16" s="209"/>
      <c r="H16" s="209">
        <f t="shared" si="4"/>
        <v>0</v>
      </c>
      <c r="I16" s="209"/>
      <c r="J16" s="209"/>
      <c r="K16" s="209"/>
      <c r="L16" s="209"/>
      <c r="M16" s="209">
        <f t="shared" si="5"/>
        <v>0</v>
      </c>
      <c r="N16" s="209">
        <f t="shared" si="6"/>
        <v>0</v>
      </c>
      <c r="O16" s="209"/>
      <c r="P16" s="209"/>
      <c r="Q16" s="209"/>
      <c r="R16" s="209"/>
      <c r="S16" s="209">
        <f t="shared" si="7"/>
        <v>0</v>
      </c>
      <c r="T16" s="209"/>
      <c r="U16" s="209"/>
      <c r="V16" s="209"/>
    </row>
    <row r="17" spans="1:22" s="286" customFormat="1" ht="24" customHeight="1">
      <c r="A17" s="339" t="s">
        <v>24</v>
      </c>
      <c r="B17" s="371" t="s">
        <v>393</v>
      </c>
      <c r="C17" s="209">
        <f t="shared" si="2"/>
        <v>0</v>
      </c>
      <c r="D17" s="209">
        <f t="shared" si="3"/>
        <v>0</v>
      </c>
      <c r="E17" s="209"/>
      <c r="F17" s="209"/>
      <c r="G17" s="209"/>
      <c r="H17" s="209">
        <f t="shared" si="4"/>
        <v>0</v>
      </c>
      <c r="I17" s="209"/>
      <c r="J17" s="209"/>
      <c r="K17" s="209"/>
      <c r="L17" s="209"/>
      <c r="M17" s="209">
        <f t="shared" si="5"/>
        <v>0</v>
      </c>
      <c r="N17" s="209">
        <f t="shared" si="6"/>
        <v>0</v>
      </c>
      <c r="O17" s="209"/>
      <c r="P17" s="209"/>
      <c r="Q17" s="209"/>
      <c r="R17" s="209"/>
      <c r="S17" s="209">
        <f t="shared" si="7"/>
        <v>0</v>
      </c>
      <c r="T17" s="209"/>
      <c r="U17" s="209"/>
      <c r="V17" s="209"/>
    </row>
    <row r="18" spans="1:22" s="286" customFormat="1" ht="24" customHeight="1">
      <c r="A18" s="339" t="s">
        <v>25</v>
      </c>
      <c r="B18" s="371" t="s">
        <v>394</v>
      </c>
      <c r="C18" s="209">
        <f t="shared" si="2"/>
        <v>0</v>
      </c>
      <c r="D18" s="209">
        <f t="shared" si="3"/>
        <v>0</v>
      </c>
      <c r="E18" s="209"/>
      <c r="F18" s="209"/>
      <c r="G18" s="209"/>
      <c r="H18" s="209">
        <f t="shared" si="4"/>
        <v>0</v>
      </c>
      <c r="I18" s="209"/>
      <c r="J18" s="209"/>
      <c r="K18" s="209"/>
      <c r="L18" s="209"/>
      <c r="M18" s="209">
        <f t="shared" si="5"/>
        <v>0</v>
      </c>
      <c r="N18" s="209">
        <f t="shared" si="6"/>
        <v>0</v>
      </c>
      <c r="O18" s="209"/>
      <c r="P18" s="209"/>
      <c r="Q18" s="209"/>
      <c r="R18" s="209"/>
      <c r="S18" s="209">
        <f t="shared" si="7"/>
        <v>0</v>
      </c>
      <c r="T18" s="209"/>
      <c r="U18" s="209"/>
      <c r="V18" s="209"/>
    </row>
    <row r="19" spans="1:22" s="286" customFormat="1" ht="24" customHeight="1">
      <c r="A19" s="339" t="s">
        <v>26</v>
      </c>
      <c r="B19" s="371" t="s">
        <v>395</v>
      </c>
      <c r="C19" s="209">
        <f t="shared" si="2"/>
        <v>0</v>
      </c>
      <c r="D19" s="209">
        <f t="shared" si="3"/>
        <v>0</v>
      </c>
      <c r="E19" s="209"/>
      <c r="F19" s="209"/>
      <c r="G19" s="209"/>
      <c r="H19" s="209">
        <f t="shared" si="4"/>
        <v>0</v>
      </c>
      <c r="I19" s="209"/>
      <c r="J19" s="209"/>
      <c r="K19" s="209"/>
      <c r="L19" s="209"/>
      <c r="M19" s="209">
        <f t="shared" si="5"/>
        <v>0</v>
      </c>
      <c r="N19" s="209">
        <f t="shared" si="6"/>
        <v>0</v>
      </c>
      <c r="O19" s="209"/>
      <c r="P19" s="209"/>
      <c r="Q19" s="209"/>
      <c r="R19" s="209"/>
      <c r="S19" s="209">
        <f t="shared" si="7"/>
        <v>0</v>
      </c>
      <c r="T19" s="209"/>
      <c r="U19" s="209"/>
      <c r="V19" s="209"/>
    </row>
    <row r="20" spans="1:22" s="286" customFormat="1" ht="24" customHeight="1">
      <c r="A20" s="339" t="s">
        <v>27</v>
      </c>
      <c r="B20" s="371" t="s">
        <v>396</v>
      </c>
      <c r="C20" s="209">
        <f t="shared" si="2"/>
        <v>0</v>
      </c>
      <c r="D20" s="209">
        <f t="shared" si="3"/>
        <v>0</v>
      </c>
      <c r="E20" s="209"/>
      <c r="F20" s="209"/>
      <c r="G20" s="209"/>
      <c r="H20" s="209">
        <f t="shared" si="4"/>
        <v>0</v>
      </c>
      <c r="I20" s="209"/>
      <c r="J20" s="209"/>
      <c r="K20" s="209"/>
      <c r="L20" s="209"/>
      <c r="M20" s="209">
        <f t="shared" si="5"/>
        <v>0</v>
      </c>
      <c r="N20" s="209">
        <f t="shared" si="6"/>
        <v>0</v>
      </c>
      <c r="O20" s="209"/>
      <c r="P20" s="209"/>
      <c r="Q20" s="209"/>
      <c r="R20" s="209"/>
      <c r="S20" s="209">
        <f t="shared" si="7"/>
        <v>0</v>
      </c>
      <c r="T20" s="209"/>
      <c r="U20" s="209"/>
      <c r="V20" s="209"/>
    </row>
    <row r="21" spans="1:22" s="286" customFormat="1" ht="24" customHeight="1">
      <c r="A21" s="339" t="s">
        <v>29</v>
      </c>
      <c r="B21" s="371" t="s">
        <v>397</v>
      </c>
      <c r="C21" s="209">
        <f>D21+G21</f>
        <v>1</v>
      </c>
      <c r="D21" s="209">
        <f t="shared" si="3"/>
        <v>0</v>
      </c>
      <c r="E21" s="209"/>
      <c r="F21" s="209"/>
      <c r="G21" s="209">
        <v>1</v>
      </c>
      <c r="H21" s="209">
        <f t="shared" si="4"/>
        <v>0</v>
      </c>
      <c r="I21" s="209"/>
      <c r="J21" s="209"/>
      <c r="K21" s="209"/>
      <c r="L21" s="209"/>
      <c r="M21" s="209">
        <f t="shared" si="5"/>
        <v>0</v>
      </c>
      <c r="N21" s="209">
        <f t="shared" si="6"/>
        <v>0</v>
      </c>
      <c r="O21" s="209"/>
      <c r="P21" s="209"/>
      <c r="Q21" s="209"/>
      <c r="R21" s="209"/>
      <c r="S21" s="209">
        <f t="shared" si="7"/>
        <v>0</v>
      </c>
      <c r="T21" s="209"/>
      <c r="U21" s="209"/>
      <c r="V21" s="209"/>
    </row>
    <row r="22" spans="1:22" s="286" customFormat="1" ht="24" customHeight="1">
      <c r="A22" s="339" t="s">
        <v>30</v>
      </c>
      <c r="B22" s="371" t="s">
        <v>398</v>
      </c>
      <c r="C22" s="209">
        <f t="shared" si="2"/>
        <v>0</v>
      </c>
      <c r="D22" s="209">
        <f t="shared" si="3"/>
        <v>0</v>
      </c>
      <c r="E22" s="209"/>
      <c r="F22" s="209"/>
      <c r="G22" s="209"/>
      <c r="H22" s="209">
        <f t="shared" si="4"/>
        <v>0</v>
      </c>
      <c r="I22" s="209"/>
      <c r="J22" s="209"/>
      <c r="K22" s="209"/>
      <c r="L22" s="209"/>
      <c r="M22" s="209">
        <f t="shared" si="5"/>
        <v>0</v>
      </c>
      <c r="N22" s="209">
        <f t="shared" si="6"/>
        <v>0</v>
      </c>
      <c r="O22" s="209"/>
      <c r="P22" s="209"/>
      <c r="Q22" s="209"/>
      <c r="R22" s="209"/>
      <c r="S22" s="209">
        <f t="shared" si="7"/>
        <v>0</v>
      </c>
      <c r="T22" s="209"/>
      <c r="U22" s="209"/>
      <c r="V22" s="209"/>
    </row>
    <row r="23" spans="1:22" s="286" customFormat="1" ht="24" customHeight="1">
      <c r="A23" s="339" t="s">
        <v>104</v>
      </c>
      <c r="B23" s="371" t="s">
        <v>399</v>
      </c>
      <c r="C23" s="209">
        <f t="shared" si="2"/>
        <v>0</v>
      </c>
      <c r="D23" s="209">
        <f t="shared" si="3"/>
        <v>0</v>
      </c>
      <c r="E23" s="209"/>
      <c r="F23" s="209"/>
      <c r="G23" s="209"/>
      <c r="H23" s="209">
        <f t="shared" si="4"/>
        <v>0</v>
      </c>
      <c r="I23" s="209"/>
      <c r="J23" s="209"/>
      <c r="K23" s="209"/>
      <c r="L23" s="209"/>
      <c r="M23" s="209">
        <f t="shared" si="5"/>
        <v>0</v>
      </c>
      <c r="N23" s="209">
        <f t="shared" si="6"/>
        <v>0</v>
      </c>
      <c r="O23" s="209"/>
      <c r="P23" s="209"/>
      <c r="Q23" s="209"/>
      <c r="R23" s="209"/>
      <c r="S23" s="209">
        <f t="shared" si="7"/>
        <v>0</v>
      </c>
      <c r="T23" s="209"/>
      <c r="U23" s="209"/>
      <c r="V23" s="209"/>
    </row>
    <row r="24" spans="1:22" ht="21" customHeight="1">
      <c r="A24" s="205"/>
      <c r="B24" s="698" t="str">
        <f>TT!C4</f>
        <v>Sơn La, ngày  29 tháng 2 năm 2021</v>
      </c>
      <c r="C24" s="698"/>
      <c r="D24" s="698"/>
      <c r="E24" s="698"/>
      <c r="F24" s="698"/>
      <c r="G24" s="698"/>
      <c r="H24" s="253"/>
      <c r="I24" s="253"/>
      <c r="J24" s="253"/>
      <c r="K24" s="262"/>
      <c r="L24" s="263"/>
      <c r="M24" s="728" t="str">
        <f>TT!C4</f>
        <v>Sơn La, ngày  29 tháng 2 năm 2021</v>
      </c>
      <c r="N24" s="728"/>
      <c r="O24" s="728"/>
      <c r="P24" s="728"/>
      <c r="Q24" s="728"/>
      <c r="R24" s="728"/>
      <c r="S24" s="728"/>
      <c r="T24" s="269"/>
      <c r="U24" s="290"/>
      <c r="V24" s="290"/>
    </row>
    <row r="25" spans="1:25" ht="21" customHeight="1">
      <c r="A25" s="120"/>
      <c r="B25" s="681" t="s">
        <v>283</v>
      </c>
      <c r="C25" s="681"/>
      <c r="D25" s="681"/>
      <c r="E25" s="681"/>
      <c r="F25" s="681"/>
      <c r="G25" s="681"/>
      <c r="H25" s="254"/>
      <c r="I25" s="254"/>
      <c r="J25" s="254"/>
      <c r="K25" s="264"/>
      <c r="L25" s="264"/>
      <c r="M25" s="682" t="str">
        <f>TT!C5</f>
        <v>PHÓ CỤC TRƯỞNG</v>
      </c>
      <c r="N25" s="682"/>
      <c r="O25" s="682"/>
      <c r="P25" s="682"/>
      <c r="Q25" s="682"/>
      <c r="R25" s="682"/>
      <c r="S25" s="682"/>
      <c r="T25" s="255"/>
      <c r="U25" s="159"/>
      <c r="V25" s="159"/>
      <c r="Y25" s="160"/>
    </row>
    <row r="26" spans="1:22" ht="18" customHeight="1">
      <c r="A26" s="3"/>
      <c r="B26" s="246"/>
      <c r="C26" s="246"/>
      <c r="D26" s="247"/>
      <c r="E26" s="247"/>
      <c r="F26" s="247"/>
      <c r="G26" s="246"/>
      <c r="H26" s="246"/>
      <c r="I26" s="246"/>
      <c r="J26" s="246"/>
      <c r="K26" s="247"/>
      <c r="L26" s="247"/>
      <c r="M26" s="247"/>
      <c r="N26" s="247"/>
      <c r="P26" s="255"/>
      <c r="Q26" s="255"/>
      <c r="R26" s="255"/>
      <c r="S26" s="247"/>
      <c r="T26" s="247"/>
      <c r="U26" s="161"/>
      <c r="V26" s="161"/>
    </row>
    <row r="27" spans="1:22" ht="21" customHeight="1">
      <c r="A27" s="3"/>
      <c r="B27" s="246"/>
      <c r="C27" s="246"/>
      <c r="D27" s="247"/>
      <c r="E27" s="247"/>
      <c r="F27" s="247"/>
      <c r="G27" s="246"/>
      <c r="H27" s="246"/>
      <c r="I27" s="246"/>
      <c r="J27" s="246"/>
      <c r="K27" s="247"/>
      <c r="L27" s="247"/>
      <c r="M27" s="247"/>
      <c r="N27" s="247"/>
      <c r="P27" s="260"/>
      <c r="Q27" s="260"/>
      <c r="R27" s="260"/>
      <c r="S27" s="260"/>
      <c r="T27" s="260"/>
      <c r="U27" s="162"/>
      <c r="V27" s="162"/>
    </row>
    <row r="28" spans="1:23" s="490" customFormat="1" ht="32.25" customHeight="1">
      <c r="A28" s="485"/>
      <c r="B28" s="527" t="s">
        <v>458</v>
      </c>
      <c r="C28" s="527"/>
      <c r="D28" s="527"/>
      <c r="E28" s="527"/>
      <c r="F28" s="527"/>
      <c r="G28" s="487"/>
      <c r="K28" s="488"/>
      <c r="L28" s="488"/>
      <c r="M28" s="488"/>
      <c r="N28" s="692" t="s">
        <v>459</v>
      </c>
      <c r="O28" s="692"/>
      <c r="P28" s="692"/>
      <c r="Q28" s="692"/>
      <c r="R28" s="692"/>
      <c r="S28" s="692"/>
      <c r="T28" s="692"/>
      <c r="U28" s="692"/>
      <c r="V28" s="491"/>
      <c r="W28" s="491"/>
    </row>
    <row r="29" spans="1:22" ht="30.75" customHeight="1">
      <c r="A29" s="3"/>
      <c r="B29" s="682" t="str">
        <f>TT!C6</f>
        <v>Nguyễn Thị Nga</v>
      </c>
      <c r="C29" s="682"/>
      <c r="D29" s="682"/>
      <c r="E29" s="682"/>
      <c r="F29" s="682"/>
      <c r="G29" s="682"/>
      <c r="H29" s="255"/>
      <c r="I29" s="255"/>
      <c r="J29" s="255"/>
      <c r="K29" s="247"/>
      <c r="L29" s="247"/>
      <c r="M29" s="682" t="str">
        <f>TT!C3</f>
        <v>Lường Quang Yên</v>
      </c>
      <c r="N29" s="682"/>
      <c r="O29" s="682"/>
      <c r="P29" s="682"/>
      <c r="Q29" s="682"/>
      <c r="R29" s="682"/>
      <c r="S29" s="682"/>
      <c r="T29" s="255"/>
      <c r="U29" s="291"/>
      <c r="V29" s="291"/>
    </row>
    <row r="30" spans="1:11" ht="15.75">
      <c r="A30" s="163"/>
      <c r="B30" s="163"/>
      <c r="C30" s="163"/>
      <c r="D30" s="163"/>
      <c r="E30" s="163"/>
      <c r="F30" s="163"/>
      <c r="G30" s="163"/>
      <c r="H30" s="163"/>
      <c r="I30" s="163"/>
      <c r="J30" s="163"/>
      <c r="K30" s="163"/>
    </row>
    <row r="31" spans="1:11" ht="15.75">
      <c r="A31" s="163"/>
      <c r="B31" s="163"/>
      <c r="C31" s="163"/>
      <c r="D31" s="163"/>
      <c r="E31" s="163"/>
      <c r="F31" s="163"/>
      <c r="G31" s="163"/>
      <c r="H31" s="163"/>
      <c r="I31" s="163"/>
      <c r="J31" s="163"/>
      <c r="K31" s="163"/>
    </row>
    <row r="32" spans="1:11" ht="15.75">
      <c r="A32" s="163"/>
      <c r="B32" s="163"/>
      <c r="C32" s="163"/>
      <c r="D32" s="163"/>
      <c r="E32" s="163"/>
      <c r="F32" s="163"/>
      <c r="G32" s="163"/>
      <c r="H32" s="163"/>
      <c r="I32" s="163"/>
      <c r="J32" s="163"/>
      <c r="K32" s="163"/>
    </row>
    <row r="33" spans="1:11" ht="15.75" hidden="1">
      <c r="A33" s="163"/>
      <c r="B33" s="163"/>
      <c r="C33" s="163"/>
      <c r="D33" s="163"/>
      <c r="E33" s="163"/>
      <c r="F33" s="163"/>
      <c r="G33" s="163"/>
      <c r="H33" s="163"/>
      <c r="I33" s="163"/>
      <c r="J33" s="163"/>
      <c r="K33" s="163"/>
    </row>
    <row r="34" spans="1:13" s="166" customFormat="1" ht="15.75" hidden="1">
      <c r="A34" s="164" t="s">
        <v>263</v>
      </c>
      <c r="B34" s="3"/>
      <c r="C34" s="3"/>
      <c r="D34" s="3"/>
      <c r="E34" s="3"/>
      <c r="F34" s="3"/>
      <c r="G34" s="3"/>
      <c r="H34" s="3"/>
      <c r="I34" s="3"/>
      <c r="J34" s="3"/>
      <c r="K34" s="3"/>
      <c r="L34" s="165"/>
      <c r="M34" s="165"/>
    </row>
    <row r="35" spans="1:19" s="166" customFormat="1" ht="15" customHeight="1" hidden="1">
      <c r="A35" s="150"/>
      <c r="B35" s="758" t="s">
        <v>284</v>
      </c>
      <c r="C35" s="758"/>
      <c r="D35" s="758"/>
      <c r="E35" s="758"/>
      <c r="F35" s="758"/>
      <c r="G35" s="758"/>
      <c r="H35" s="758"/>
      <c r="I35" s="758"/>
      <c r="J35" s="758"/>
      <c r="K35" s="758"/>
      <c r="L35" s="150"/>
      <c r="M35" s="150"/>
      <c r="N35" s="152"/>
      <c r="O35" s="152"/>
      <c r="P35" s="152"/>
      <c r="Q35" s="152"/>
      <c r="R35" s="152"/>
      <c r="S35" s="152"/>
    </row>
    <row r="36" spans="2:13" s="166" customFormat="1" ht="15.75" hidden="1">
      <c r="B36" s="149" t="s">
        <v>285</v>
      </c>
      <c r="L36" s="165"/>
      <c r="M36" s="165"/>
    </row>
    <row r="37" ht="15.75" hidden="1">
      <c r="B37" s="143" t="s">
        <v>286</v>
      </c>
    </row>
  </sheetData>
  <sheetProtection formatCells="0" formatColumns="0" formatRows="0" insertRows="0" deleteRows="0"/>
  <mergeCells count="40">
    <mergeCell ref="C3:C7"/>
    <mergeCell ref="D3:G3"/>
    <mergeCell ref="H3:H7"/>
    <mergeCell ref="I3:L3"/>
    <mergeCell ref="A1:E1"/>
    <mergeCell ref="F1:Q1"/>
    <mergeCell ref="R1:V1"/>
    <mergeCell ref="R2:V2"/>
    <mergeCell ref="A3:A7"/>
    <mergeCell ref="B3:B7"/>
    <mergeCell ref="S5:S7"/>
    <mergeCell ref="T5:U6"/>
    <mergeCell ref="O6:P6"/>
    <mergeCell ref="Q6:R6"/>
    <mergeCell ref="N4:U4"/>
    <mergeCell ref="V4:V7"/>
    <mergeCell ref="E5:E7"/>
    <mergeCell ref="F5:F7"/>
    <mergeCell ref="N5:N7"/>
    <mergeCell ref="O5:R5"/>
    <mergeCell ref="A8:B8"/>
    <mergeCell ref="M3:V3"/>
    <mergeCell ref="D4:D7"/>
    <mergeCell ref="E4:F4"/>
    <mergeCell ref="G4:G7"/>
    <mergeCell ref="I4:I7"/>
    <mergeCell ref="J4:J7"/>
    <mergeCell ref="K4:K7"/>
    <mergeCell ref="L4:L7"/>
    <mergeCell ref="M4:M7"/>
    <mergeCell ref="B35:K35"/>
    <mergeCell ref="A9:B9"/>
    <mergeCell ref="B24:G24"/>
    <mergeCell ref="M24:S24"/>
    <mergeCell ref="B25:G25"/>
    <mergeCell ref="M25:S25"/>
    <mergeCell ref="B29:G29"/>
    <mergeCell ref="M29:S29"/>
    <mergeCell ref="B28:F28"/>
    <mergeCell ref="N28:U28"/>
  </mergeCells>
  <printOptions/>
  <pageMargins left="0.32" right="0.31" top="0.36" bottom="0.37" header="0.31496062992126" footer="0.31496062992126"/>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tabColor rgb="FF00B050"/>
  </sheetPr>
  <dimension ref="A1:U42"/>
  <sheetViews>
    <sheetView tabSelected="1" view="pageBreakPreview" zoomScaleSheetLayoutView="100" zoomScalePageLayoutView="0" workbookViewId="0" topLeftCell="A7">
      <selection activeCell="F4" sqref="F4:F7"/>
    </sheetView>
  </sheetViews>
  <sheetFormatPr defaultColWidth="9.00390625" defaultRowHeight="15.75"/>
  <cols>
    <col min="1" max="1" width="4.25390625" style="180" customWidth="1"/>
    <col min="2" max="2" width="25.50390625" style="180" customWidth="1"/>
    <col min="3" max="3" width="6.625" style="180" customWidth="1"/>
    <col min="4" max="4" width="7.625" style="180" customWidth="1"/>
    <col min="5" max="5" width="8.00390625" style="200" customWidth="1"/>
    <col min="6" max="6" width="6.50390625" style="180" customWidth="1"/>
    <col min="7" max="7" width="5.75390625" style="180" customWidth="1"/>
    <col min="8" max="8" width="5.375" style="180" customWidth="1"/>
    <col min="9" max="9" width="7.75390625" style="180" customWidth="1"/>
    <col min="10" max="10" width="6.75390625" style="180" customWidth="1"/>
    <col min="11" max="11" width="6.625" style="180" customWidth="1"/>
    <col min="12" max="12" width="7.125" style="180" customWidth="1"/>
    <col min="13" max="13" width="6.375" style="180" customWidth="1"/>
    <col min="14" max="14" width="6.75390625" style="201" customWidth="1"/>
    <col min="15" max="15" width="6.125" style="201" customWidth="1"/>
    <col min="16" max="16" width="5.625" style="201" customWidth="1"/>
    <col min="17" max="17" width="7.00390625" style="202" customWidth="1"/>
    <col min="18" max="18" width="7.00390625" style="201" customWidth="1"/>
    <col min="19" max="19" width="5.75390625" style="201" customWidth="1"/>
    <col min="20" max="20" width="8.125" style="201" customWidth="1"/>
    <col min="21" max="21" width="6.25390625" style="201" customWidth="1"/>
    <col min="22" max="16384" width="9.00390625" style="180" customWidth="1"/>
  </cols>
  <sheetData>
    <row r="1" spans="1:21" ht="65.25" customHeight="1">
      <c r="A1" s="498" t="s">
        <v>315</v>
      </c>
      <c r="B1" s="498"/>
      <c r="C1" s="498"/>
      <c r="D1" s="498"/>
      <c r="E1" s="505" t="s">
        <v>445</v>
      </c>
      <c r="F1" s="505"/>
      <c r="G1" s="505"/>
      <c r="H1" s="505"/>
      <c r="I1" s="505"/>
      <c r="J1" s="505"/>
      <c r="K1" s="505"/>
      <c r="L1" s="505"/>
      <c r="M1" s="505"/>
      <c r="N1" s="505"/>
      <c r="O1" s="505"/>
      <c r="P1" s="503" t="str">
        <f>TT!C2</f>
        <v>Đơn vị  báo cáo: 
Đơn vị nhận báo cáo: </v>
      </c>
      <c r="Q1" s="503"/>
      <c r="R1" s="503"/>
      <c r="S1" s="503"/>
      <c r="T1" s="503"/>
      <c r="U1" s="503"/>
    </row>
    <row r="2" spans="1:21" ht="17.25" customHeight="1">
      <c r="A2" s="181"/>
      <c r="B2" s="182"/>
      <c r="C2" s="182"/>
      <c r="D2" s="182"/>
      <c r="E2" s="183"/>
      <c r="F2" s="184"/>
      <c r="G2" s="184"/>
      <c r="H2" s="184"/>
      <c r="I2" s="185"/>
      <c r="J2" s="186"/>
      <c r="K2" s="187"/>
      <c r="L2" s="187"/>
      <c r="M2" s="187"/>
      <c r="N2" s="188"/>
      <c r="O2" s="188"/>
      <c r="P2" s="504" t="s">
        <v>164</v>
      </c>
      <c r="Q2" s="504"/>
      <c r="R2" s="504"/>
      <c r="S2" s="504"/>
      <c r="T2" s="504"/>
      <c r="U2" s="504"/>
    </row>
    <row r="3" spans="1:21" s="189" customFormat="1" ht="15.75" customHeight="1">
      <c r="A3" s="506" t="s">
        <v>136</v>
      </c>
      <c r="B3" s="506" t="s">
        <v>157</v>
      </c>
      <c r="C3" s="506" t="s">
        <v>163</v>
      </c>
      <c r="D3" s="509" t="s">
        <v>134</v>
      </c>
      <c r="E3" s="499" t="s">
        <v>4</v>
      </c>
      <c r="F3" s="499"/>
      <c r="G3" s="499" t="s">
        <v>36</v>
      </c>
      <c r="H3" s="517" t="s">
        <v>162</v>
      </c>
      <c r="I3" s="499" t="s">
        <v>37</v>
      </c>
      <c r="J3" s="500" t="s">
        <v>4</v>
      </c>
      <c r="K3" s="501"/>
      <c r="L3" s="501"/>
      <c r="M3" s="501"/>
      <c r="N3" s="501"/>
      <c r="O3" s="501"/>
      <c r="P3" s="501"/>
      <c r="Q3" s="501"/>
      <c r="R3" s="501"/>
      <c r="S3" s="502"/>
      <c r="T3" s="512" t="s">
        <v>103</v>
      </c>
      <c r="U3" s="509" t="s">
        <v>160</v>
      </c>
    </row>
    <row r="4" spans="1:21" s="190" customFormat="1" ht="15.75" customHeight="1">
      <c r="A4" s="507"/>
      <c r="B4" s="507"/>
      <c r="C4" s="507"/>
      <c r="D4" s="510"/>
      <c r="E4" s="499" t="s">
        <v>137</v>
      </c>
      <c r="F4" s="499" t="s">
        <v>62</v>
      </c>
      <c r="G4" s="499"/>
      <c r="H4" s="517"/>
      <c r="I4" s="499"/>
      <c r="J4" s="499" t="s">
        <v>61</v>
      </c>
      <c r="K4" s="499" t="s">
        <v>4</v>
      </c>
      <c r="L4" s="499"/>
      <c r="M4" s="499"/>
      <c r="N4" s="499"/>
      <c r="O4" s="499"/>
      <c r="P4" s="499"/>
      <c r="Q4" s="517" t="s">
        <v>139</v>
      </c>
      <c r="R4" s="499" t="s">
        <v>148</v>
      </c>
      <c r="S4" s="517" t="s">
        <v>81</v>
      </c>
      <c r="T4" s="513"/>
      <c r="U4" s="510"/>
    </row>
    <row r="5" spans="1:21" s="189" customFormat="1" ht="15.75" customHeight="1">
      <c r="A5" s="507"/>
      <c r="B5" s="507"/>
      <c r="C5" s="507"/>
      <c r="D5" s="510"/>
      <c r="E5" s="499"/>
      <c r="F5" s="499"/>
      <c r="G5" s="499"/>
      <c r="H5" s="517"/>
      <c r="I5" s="499"/>
      <c r="J5" s="499"/>
      <c r="K5" s="499" t="s">
        <v>96</v>
      </c>
      <c r="L5" s="499" t="s">
        <v>4</v>
      </c>
      <c r="M5" s="499"/>
      <c r="N5" s="499" t="s">
        <v>42</v>
      </c>
      <c r="O5" s="499" t="s">
        <v>147</v>
      </c>
      <c r="P5" s="499" t="s">
        <v>46</v>
      </c>
      <c r="Q5" s="517"/>
      <c r="R5" s="499"/>
      <c r="S5" s="517"/>
      <c r="T5" s="513"/>
      <c r="U5" s="510"/>
    </row>
    <row r="6" spans="1:21" s="189" customFormat="1" ht="15.75" customHeight="1">
      <c r="A6" s="507"/>
      <c r="B6" s="507"/>
      <c r="C6" s="507"/>
      <c r="D6" s="510"/>
      <c r="E6" s="499"/>
      <c r="F6" s="499"/>
      <c r="G6" s="499"/>
      <c r="H6" s="517"/>
      <c r="I6" s="499"/>
      <c r="J6" s="499"/>
      <c r="K6" s="499"/>
      <c r="L6" s="499"/>
      <c r="M6" s="499"/>
      <c r="N6" s="499"/>
      <c r="O6" s="499"/>
      <c r="P6" s="499"/>
      <c r="Q6" s="517"/>
      <c r="R6" s="499"/>
      <c r="S6" s="517"/>
      <c r="T6" s="513"/>
      <c r="U6" s="510"/>
    </row>
    <row r="7" spans="1:21" s="189" customFormat="1" ht="44.25" customHeight="1">
      <c r="A7" s="508"/>
      <c r="B7" s="508"/>
      <c r="C7" s="508"/>
      <c r="D7" s="511"/>
      <c r="E7" s="499"/>
      <c r="F7" s="499"/>
      <c r="G7" s="499"/>
      <c r="H7" s="517"/>
      <c r="I7" s="499"/>
      <c r="J7" s="499"/>
      <c r="K7" s="499"/>
      <c r="L7" s="191" t="s">
        <v>39</v>
      </c>
      <c r="M7" s="191" t="s">
        <v>138</v>
      </c>
      <c r="N7" s="499"/>
      <c r="O7" s="499"/>
      <c r="P7" s="499"/>
      <c r="Q7" s="517"/>
      <c r="R7" s="499"/>
      <c r="S7" s="517"/>
      <c r="T7" s="514"/>
      <c r="U7" s="510"/>
    </row>
    <row r="8" spans="1:21" ht="14.25" customHeight="1">
      <c r="A8" s="515" t="s">
        <v>3</v>
      </c>
      <c r="B8" s="516"/>
      <c r="C8" s="214" t="s">
        <v>13</v>
      </c>
      <c r="D8" s="214" t="s">
        <v>14</v>
      </c>
      <c r="E8" s="214" t="s">
        <v>19</v>
      </c>
      <c r="F8" s="214" t="s">
        <v>22</v>
      </c>
      <c r="G8" s="214" t="s">
        <v>23</v>
      </c>
      <c r="H8" s="214" t="s">
        <v>24</v>
      </c>
      <c r="I8" s="214" t="s">
        <v>25</v>
      </c>
      <c r="J8" s="214" t="s">
        <v>26</v>
      </c>
      <c r="K8" s="214" t="s">
        <v>27</v>
      </c>
      <c r="L8" s="214" t="s">
        <v>29</v>
      </c>
      <c r="M8" s="214" t="s">
        <v>30</v>
      </c>
      <c r="N8" s="214" t="s">
        <v>104</v>
      </c>
      <c r="O8" s="214" t="s">
        <v>101</v>
      </c>
      <c r="P8" s="214" t="s">
        <v>105</v>
      </c>
      <c r="Q8" s="214" t="s">
        <v>106</v>
      </c>
      <c r="R8" s="214" t="s">
        <v>107</v>
      </c>
      <c r="S8" s="214" t="s">
        <v>118</v>
      </c>
      <c r="T8" s="214" t="s">
        <v>131</v>
      </c>
      <c r="U8" s="214" t="s">
        <v>133</v>
      </c>
    </row>
    <row r="9" spans="1:21" ht="13.5" customHeight="1">
      <c r="A9" s="500" t="s">
        <v>10</v>
      </c>
      <c r="B9" s="501"/>
      <c r="C9" s="293">
        <f>C10+C24</f>
        <v>3219</v>
      </c>
      <c r="D9" s="293">
        <f aca="true" t="shared" si="0" ref="D9:S9">D10+D24</f>
        <v>3611</v>
      </c>
      <c r="E9" s="293">
        <f t="shared" si="0"/>
        <v>1241</v>
      </c>
      <c r="F9" s="293">
        <f t="shared" si="0"/>
        <v>2370</v>
      </c>
      <c r="G9" s="293">
        <f t="shared" si="0"/>
        <v>15</v>
      </c>
      <c r="H9" s="293">
        <f t="shared" si="0"/>
        <v>3</v>
      </c>
      <c r="I9" s="293">
        <f t="shared" si="0"/>
        <v>3593</v>
      </c>
      <c r="J9" s="293">
        <f t="shared" si="0"/>
        <v>3201</v>
      </c>
      <c r="K9" s="293">
        <f t="shared" si="0"/>
        <v>1975</v>
      </c>
      <c r="L9" s="293">
        <f t="shared" si="0"/>
        <v>1956</v>
      </c>
      <c r="M9" s="293">
        <f t="shared" si="0"/>
        <v>19</v>
      </c>
      <c r="N9" s="293">
        <f t="shared" si="0"/>
        <v>1222</v>
      </c>
      <c r="O9" s="293">
        <f t="shared" si="0"/>
        <v>1</v>
      </c>
      <c r="P9" s="293">
        <f t="shared" si="0"/>
        <v>3</v>
      </c>
      <c r="Q9" s="293">
        <f t="shared" si="0"/>
        <v>384</v>
      </c>
      <c r="R9" s="293">
        <f t="shared" si="0"/>
        <v>3</v>
      </c>
      <c r="S9" s="293">
        <f t="shared" si="0"/>
        <v>5</v>
      </c>
      <c r="T9" s="293">
        <f>T10+T24</f>
        <v>1618</v>
      </c>
      <c r="U9" s="221">
        <f>IF(J9&lt;&gt;0,K9/J9,"")</f>
        <v>0.6169946891596376</v>
      </c>
    </row>
    <row r="10" spans="1:21" ht="13.5" customHeight="1">
      <c r="A10" s="192" t="s">
        <v>0</v>
      </c>
      <c r="B10" s="193" t="s">
        <v>89</v>
      </c>
      <c r="C10" s="293">
        <f>SUM(C11:C23)</f>
        <v>2337</v>
      </c>
      <c r="D10" s="293">
        <f aca="true" t="shared" si="1" ref="D10:S10">SUM(D11:D23)</f>
        <v>2648</v>
      </c>
      <c r="E10" s="293">
        <f t="shared" si="1"/>
        <v>602</v>
      </c>
      <c r="F10" s="293">
        <f t="shared" si="1"/>
        <v>2046</v>
      </c>
      <c r="G10" s="293">
        <f t="shared" si="1"/>
        <v>10</v>
      </c>
      <c r="H10" s="293">
        <f t="shared" si="1"/>
        <v>0</v>
      </c>
      <c r="I10" s="293">
        <f t="shared" si="1"/>
        <v>2638</v>
      </c>
      <c r="J10" s="293">
        <f t="shared" si="1"/>
        <v>2392</v>
      </c>
      <c r="K10" s="293">
        <f t="shared" si="1"/>
        <v>1838</v>
      </c>
      <c r="L10" s="293">
        <f t="shared" si="1"/>
        <v>1836</v>
      </c>
      <c r="M10" s="293">
        <f t="shared" si="1"/>
        <v>2</v>
      </c>
      <c r="N10" s="293">
        <f t="shared" si="1"/>
        <v>553</v>
      </c>
      <c r="O10" s="293">
        <f t="shared" si="1"/>
        <v>0</v>
      </c>
      <c r="P10" s="293">
        <f t="shared" si="1"/>
        <v>1</v>
      </c>
      <c r="Q10" s="293">
        <f t="shared" si="1"/>
        <v>241</v>
      </c>
      <c r="R10" s="293">
        <f t="shared" si="1"/>
        <v>2</v>
      </c>
      <c r="S10" s="293">
        <f t="shared" si="1"/>
        <v>3</v>
      </c>
      <c r="T10" s="293">
        <f>SUM(N10:S10)</f>
        <v>800</v>
      </c>
      <c r="U10" s="221">
        <f>IF(J10&lt;&gt;0,K10/J10,"")</f>
        <v>0.7683946488294314</v>
      </c>
    </row>
    <row r="11" spans="1:21" ht="13.5" customHeight="1">
      <c r="A11" s="215" t="s">
        <v>13</v>
      </c>
      <c r="B11" s="216" t="s">
        <v>31</v>
      </c>
      <c r="C11" s="296">
        <v>390</v>
      </c>
      <c r="D11" s="293">
        <f>E11+F11</f>
        <v>451</v>
      </c>
      <c r="E11" s="296">
        <v>161</v>
      </c>
      <c r="F11" s="296">
        <v>290</v>
      </c>
      <c r="G11" s="296">
        <v>0</v>
      </c>
      <c r="H11" s="296"/>
      <c r="I11" s="293">
        <f>J11+Q11+R11+S11</f>
        <v>451</v>
      </c>
      <c r="J11" s="293">
        <f>K11+N11+O11+P11</f>
        <v>424</v>
      </c>
      <c r="K11" s="293">
        <f>L11+M11</f>
        <v>224</v>
      </c>
      <c r="L11" s="296">
        <v>223</v>
      </c>
      <c r="M11" s="296">
        <v>1</v>
      </c>
      <c r="N11" s="296">
        <v>200</v>
      </c>
      <c r="O11" s="296">
        <v>0</v>
      </c>
      <c r="P11" s="296">
        <v>0</v>
      </c>
      <c r="Q11" s="296">
        <v>22</v>
      </c>
      <c r="R11" s="296">
        <v>2</v>
      </c>
      <c r="S11" s="297">
        <v>3</v>
      </c>
      <c r="T11" s="293">
        <f>SUM(N11:S11)</f>
        <v>227</v>
      </c>
      <c r="U11" s="221">
        <f aca="true" t="shared" si="2" ref="U11:U36">IF(J11&lt;&gt;0,K11/J11,"")</f>
        <v>0.5283018867924528</v>
      </c>
    </row>
    <row r="12" spans="1:21" ht="13.5" customHeight="1">
      <c r="A12" s="215" t="s">
        <v>14</v>
      </c>
      <c r="B12" s="218" t="s">
        <v>33</v>
      </c>
      <c r="C12" s="296">
        <v>19</v>
      </c>
      <c r="D12" s="293">
        <f aca="true" t="shared" si="3" ref="D12:D23">E12+F12</f>
        <v>19</v>
      </c>
      <c r="E12" s="296">
        <v>11</v>
      </c>
      <c r="F12" s="296">
        <v>8</v>
      </c>
      <c r="G12" s="296">
        <v>0</v>
      </c>
      <c r="H12" s="296"/>
      <c r="I12" s="293">
        <f aca="true" t="shared" si="4" ref="I12:I23">J12+Q12+R12+S12</f>
        <v>19</v>
      </c>
      <c r="J12" s="293">
        <f aca="true" t="shared" si="5" ref="J12:J37">K12+N12+O12+P12</f>
        <v>15</v>
      </c>
      <c r="K12" s="293">
        <f aca="true" t="shared" si="6" ref="K12:K22">L12+M12</f>
        <v>5</v>
      </c>
      <c r="L12" s="296">
        <v>5</v>
      </c>
      <c r="M12" s="296">
        <v>0</v>
      </c>
      <c r="N12" s="296">
        <v>10</v>
      </c>
      <c r="O12" s="296">
        <v>0</v>
      </c>
      <c r="P12" s="296">
        <v>0</v>
      </c>
      <c r="Q12" s="296">
        <v>4</v>
      </c>
      <c r="R12" s="296">
        <v>0</v>
      </c>
      <c r="S12" s="296">
        <v>0</v>
      </c>
      <c r="T12" s="293">
        <f aca="true" t="shared" si="7" ref="T12:T36">SUM(N12:S12)</f>
        <v>14</v>
      </c>
      <c r="U12" s="221">
        <f t="shared" si="2"/>
        <v>0.3333333333333333</v>
      </c>
    </row>
    <row r="13" spans="1:21" ht="13.5" customHeight="1">
      <c r="A13" s="215" t="s">
        <v>19</v>
      </c>
      <c r="B13" s="219" t="s">
        <v>141</v>
      </c>
      <c r="C13" s="296">
        <v>7</v>
      </c>
      <c r="D13" s="293">
        <f t="shared" si="3"/>
        <v>7</v>
      </c>
      <c r="E13" s="296">
        <v>3</v>
      </c>
      <c r="F13" s="296">
        <v>4</v>
      </c>
      <c r="G13" s="296">
        <v>0</v>
      </c>
      <c r="H13" s="296"/>
      <c r="I13" s="293">
        <f t="shared" si="4"/>
        <v>7</v>
      </c>
      <c r="J13" s="293">
        <f t="shared" si="5"/>
        <v>5</v>
      </c>
      <c r="K13" s="293">
        <f t="shared" si="6"/>
        <v>3</v>
      </c>
      <c r="L13" s="296">
        <v>3</v>
      </c>
      <c r="M13" s="296">
        <v>0</v>
      </c>
      <c r="N13" s="296">
        <v>2</v>
      </c>
      <c r="O13" s="296">
        <v>0</v>
      </c>
      <c r="P13" s="296">
        <v>0</v>
      </c>
      <c r="Q13" s="296">
        <v>2</v>
      </c>
      <c r="R13" s="296">
        <v>0</v>
      </c>
      <c r="S13" s="296">
        <v>0</v>
      </c>
      <c r="T13" s="293">
        <f t="shared" si="7"/>
        <v>4</v>
      </c>
      <c r="U13" s="221">
        <f t="shared" si="2"/>
        <v>0.6</v>
      </c>
    </row>
    <row r="14" spans="1:21" ht="15.75">
      <c r="A14" s="215" t="s">
        <v>22</v>
      </c>
      <c r="B14" s="216" t="s">
        <v>145</v>
      </c>
      <c r="C14" s="296">
        <v>6</v>
      </c>
      <c r="D14" s="293">
        <f t="shared" si="3"/>
        <v>6</v>
      </c>
      <c r="E14" s="296">
        <v>2</v>
      </c>
      <c r="F14" s="296">
        <v>4</v>
      </c>
      <c r="G14" s="296">
        <v>0</v>
      </c>
      <c r="H14" s="296"/>
      <c r="I14" s="293">
        <f t="shared" si="4"/>
        <v>6</v>
      </c>
      <c r="J14" s="293">
        <f t="shared" si="5"/>
        <v>6</v>
      </c>
      <c r="K14" s="293">
        <f t="shared" si="6"/>
        <v>3</v>
      </c>
      <c r="L14" s="296">
        <v>3</v>
      </c>
      <c r="M14" s="296">
        <v>0</v>
      </c>
      <c r="N14" s="296">
        <v>3</v>
      </c>
      <c r="O14" s="296">
        <v>0</v>
      </c>
      <c r="P14" s="296">
        <v>0</v>
      </c>
      <c r="Q14" s="296">
        <v>0</v>
      </c>
      <c r="R14" s="296">
        <v>0</v>
      </c>
      <c r="S14" s="296">
        <v>0</v>
      </c>
      <c r="T14" s="293">
        <f t="shared" si="7"/>
        <v>3</v>
      </c>
      <c r="U14" s="221">
        <f t="shared" si="2"/>
        <v>0.5</v>
      </c>
    </row>
    <row r="15" spans="1:21" ht="17.25" customHeight="1">
      <c r="A15" s="215" t="s">
        <v>23</v>
      </c>
      <c r="B15" s="220" t="s">
        <v>144</v>
      </c>
      <c r="C15" s="296">
        <v>3</v>
      </c>
      <c r="D15" s="293">
        <f t="shared" si="3"/>
        <v>3</v>
      </c>
      <c r="E15" s="296">
        <v>3</v>
      </c>
      <c r="F15" s="296">
        <v>0</v>
      </c>
      <c r="G15" s="296">
        <v>0</v>
      </c>
      <c r="H15" s="296"/>
      <c r="I15" s="293">
        <f t="shared" si="4"/>
        <v>3</v>
      </c>
      <c r="J15" s="293">
        <f t="shared" si="5"/>
        <v>1</v>
      </c>
      <c r="K15" s="293">
        <f t="shared" si="6"/>
        <v>0</v>
      </c>
      <c r="L15" s="296">
        <v>0</v>
      </c>
      <c r="M15" s="296">
        <v>0</v>
      </c>
      <c r="N15" s="296">
        <v>1</v>
      </c>
      <c r="O15" s="296">
        <v>0</v>
      </c>
      <c r="P15" s="296">
        <v>0</v>
      </c>
      <c r="Q15" s="296">
        <v>2</v>
      </c>
      <c r="R15" s="296">
        <v>0</v>
      </c>
      <c r="S15" s="296">
        <v>0</v>
      </c>
      <c r="T15" s="293">
        <f t="shared" si="7"/>
        <v>3</v>
      </c>
      <c r="U15" s="221">
        <f t="shared" si="2"/>
        <v>0</v>
      </c>
    </row>
    <row r="16" spans="1:21" ht="13.5" customHeight="1">
      <c r="A16" s="215" t="s">
        <v>24</v>
      </c>
      <c r="B16" s="216" t="s">
        <v>128</v>
      </c>
      <c r="C16" s="296">
        <v>1155</v>
      </c>
      <c r="D16" s="293">
        <f t="shared" si="3"/>
        <v>1355</v>
      </c>
      <c r="E16" s="296">
        <v>351</v>
      </c>
      <c r="F16" s="296">
        <v>1004</v>
      </c>
      <c r="G16" s="296">
        <v>10</v>
      </c>
      <c r="H16" s="296"/>
      <c r="I16" s="293">
        <f t="shared" si="4"/>
        <v>1345</v>
      </c>
      <c r="J16" s="293">
        <f t="shared" si="5"/>
        <v>1141</v>
      </c>
      <c r="K16" s="293">
        <f t="shared" si="6"/>
        <v>892</v>
      </c>
      <c r="L16" s="296">
        <v>891</v>
      </c>
      <c r="M16" s="296">
        <v>1</v>
      </c>
      <c r="N16" s="296">
        <v>248</v>
      </c>
      <c r="O16" s="296">
        <v>0</v>
      </c>
      <c r="P16" s="296">
        <v>1</v>
      </c>
      <c r="Q16" s="296">
        <v>204</v>
      </c>
      <c r="R16" s="296">
        <v>0</v>
      </c>
      <c r="S16" s="296">
        <v>0</v>
      </c>
      <c r="T16" s="293">
        <f t="shared" si="7"/>
        <v>453</v>
      </c>
      <c r="U16" s="221">
        <f t="shared" si="2"/>
        <v>0.7817703768624014</v>
      </c>
    </row>
    <row r="17" spans="1:21" ht="13.5" customHeight="1">
      <c r="A17" s="215" t="s">
        <v>25</v>
      </c>
      <c r="B17" s="216" t="s">
        <v>129</v>
      </c>
      <c r="C17" s="296">
        <v>2</v>
      </c>
      <c r="D17" s="293">
        <f t="shared" si="3"/>
        <v>2</v>
      </c>
      <c r="E17" s="296">
        <v>1</v>
      </c>
      <c r="F17" s="296">
        <v>1</v>
      </c>
      <c r="G17" s="296">
        <v>0</v>
      </c>
      <c r="H17" s="296"/>
      <c r="I17" s="293">
        <f t="shared" si="4"/>
        <v>2</v>
      </c>
      <c r="J17" s="293">
        <f t="shared" si="5"/>
        <v>2</v>
      </c>
      <c r="K17" s="293">
        <f t="shared" si="6"/>
        <v>1</v>
      </c>
      <c r="L17" s="296">
        <v>1</v>
      </c>
      <c r="M17" s="296">
        <v>0</v>
      </c>
      <c r="N17" s="296">
        <v>1</v>
      </c>
      <c r="O17" s="296">
        <v>0</v>
      </c>
      <c r="P17" s="296">
        <v>0</v>
      </c>
      <c r="Q17" s="296">
        <v>0</v>
      </c>
      <c r="R17" s="296">
        <v>0</v>
      </c>
      <c r="S17" s="296">
        <v>0</v>
      </c>
      <c r="T17" s="293">
        <f t="shared" si="7"/>
        <v>1</v>
      </c>
      <c r="U17" s="221">
        <f t="shared" si="2"/>
        <v>0.5</v>
      </c>
    </row>
    <row r="18" spans="1:21" ht="13.5" customHeight="1">
      <c r="A18" s="215" t="s">
        <v>26</v>
      </c>
      <c r="B18" s="216" t="s">
        <v>32</v>
      </c>
      <c r="C18" s="296">
        <v>743</v>
      </c>
      <c r="D18" s="293">
        <f t="shared" si="3"/>
        <v>790</v>
      </c>
      <c r="E18" s="296">
        <v>55</v>
      </c>
      <c r="F18" s="296">
        <v>735</v>
      </c>
      <c r="G18" s="296">
        <v>0</v>
      </c>
      <c r="H18" s="296"/>
      <c r="I18" s="293">
        <f t="shared" si="4"/>
        <v>790</v>
      </c>
      <c r="J18" s="293">
        <f t="shared" si="5"/>
        <v>783</v>
      </c>
      <c r="K18" s="293">
        <f t="shared" si="6"/>
        <v>710</v>
      </c>
      <c r="L18" s="296">
        <v>710</v>
      </c>
      <c r="M18" s="296">
        <v>0</v>
      </c>
      <c r="N18" s="296">
        <v>73</v>
      </c>
      <c r="O18" s="296">
        <v>0</v>
      </c>
      <c r="P18" s="296">
        <v>0</v>
      </c>
      <c r="Q18" s="296">
        <v>7</v>
      </c>
      <c r="R18" s="296">
        <v>0</v>
      </c>
      <c r="S18" s="296">
        <v>0</v>
      </c>
      <c r="T18" s="293">
        <f t="shared" si="7"/>
        <v>80</v>
      </c>
      <c r="U18" s="221">
        <f t="shared" si="2"/>
        <v>0.9067688378033205</v>
      </c>
    </row>
    <row r="19" spans="1:21" ht="13.5" customHeight="1">
      <c r="A19" s="215" t="s">
        <v>27</v>
      </c>
      <c r="B19" s="216" t="s">
        <v>34</v>
      </c>
      <c r="C19" s="296">
        <v>0</v>
      </c>
      <c r="D19" s="293">
        <f t="shared" si="3"/>
        <v>0</v>
      </c>
      <c r="E19" s="296">
        <v>0</v>
      </c>
      <c r="F19" s="296">
        <v>0</v>
      </c>
      <c r="G19" s="296">
        <v>0</v>
      </c>
      <c r="H19" s="296"/>
      <c r="I19" s="293">
        <f t="shared" si="4"/>
        <v>0</v>
      </c>
      <c r="J19" s="293">
        <f t="shared" si="5"/>
        <v>0</v>
      </c>
      <c r="K19" s="293">
        <f t="shared" si="6"/>
        <v>0</v>
      </c>
      <c r="L19" s="296">
        <v>0</v>
      </c>
      <c r="M19" s="296">
        <v>0</v>
      </c>
      <c r="N19" s="296">
        <v>0</v>
      </c>
      <c r="O19" s="296">
        <v>0</v>
      </c>
      <c r="P19" s="296">
        <v>0</v>
      </c>
      <c r="Q19" s="296">
        <v>0</v>
      </c>
      <c r="R19" s="296">
        <v>0</v>
      </c>
      <c r="S19" s="296">
        <v>0</v>
      </c>
      <c r="T19" s="293">
        <f t="shared" si="7"/>
        <v>0</v>
      </c>
      <c r="U19" s="221">
        <f t="shared" si="2"/>
      </c>
    </row>
    <row r="20" spans="1:21" ht="13.5" customHeight="1">
      <c r="A20" s="215" t="s">
        <v>29</v>
      </c>
      <c r="B20" s="216" t="s">
        <v>35</v>
      </c>
      <c r="C20" s="296">
        <v>12</v>
      </c>
      <c r="D20" s="293">
        <f t="shared" si="3"/>
        <v>15</v>
      </c>
      <c r="E20" s="296">
        <v>15</v>
      </c>
      <c r="F20" s="296">
        <v>0</v>
      </c>
      <c r="G20" s="296">
        <v>0</v>
      </c>
      <c r="H20" s="296"/>
      <c r="I20" s="293">
        <f t="shared" si="4"/>
        <v>15</v>
      </c>
      <c r="J20" s="293">
        <f t="shared" si="5"/>
        <v>15</v>
      </c>
      <c r="K20" s="293">
        <f t="shared" si="6"/>
        <v>0</v>
      </c>
      <c r="L20" s="296">
        <v>0</v>
      </c>
      <c r="M20" s="296">
        <v>0</v>
      </c>
      <c r="N20" s="296">
        <v>15</v>
      </c>
      <c r="O20" s="296">
        <v>0</v>
      </c>
      <c r="P20" s="296">
        <v>0</v>
      </c>
      <c r="Q20" s="296">
        <v>0</v>
      </c>
      <c r="R20" s="296">
        <v>0</v>
      </c>
      <c r="S20" s="296">
        <v>0</v>
      </c>
      <c r="T20" s="293">
        <f t="shared" si="7"/>
        <v>15</v>
      </c>
      <c r="U20" s="221">
        <f t="shared" si="2"/>
        <v>0</v>
      </c>
    </row>
    <row r="21" spans="1:21" ht="13.5" customHeight="1">
      <c r="A21" s="215" t="s">
        <v>30</v>
      </c>
      <c r="B21" s="216" t="s">
        <v>143</v>
      </c>
      <c r="C21" s="296">
        <v>0</v>
      </c>
      <c r="D21" s="293">
        <f t="shared" si="3"/>
        <v>0</v>
      </c>
      <c r="E21" s="296">
        <v>0</v>
      </c>
      <c r="F21" s="296">
        <v>0</v>
      </c>
      <c r="G21" s="296">
        <v>0</v>
      </c>
      <c r="H21" s="296"/>
      <c r="I21" s="293">
        <f t="shared" si="4"/>
        <v>0</v>
      </c>
      <c r="J21" s="293">
        <f t="shared" si="5"/>
        <v>0</v>
      </c>
      <c r="K21" s="293">
        <f t="shared" si="6"/>
        <v>0</v>
      </c>
      <c r="L21" s="296">
        <v>0</v>
      </c>
      <c r="M21" s="296">
        <v>0</v>
      </c>
      <c r="N21" s="296">
        <v>0</v>
      </c>
      <c r="O21" s="296">
        <v>0</v>
      </c>
      <c r="P21" s="296">
        <v>0</v>
      </c>
      <c r="Q21" s="296">
        <v>0</v>
      </c>
      <c r="R21" s="296">
        <v>0</v>
      </c>
      <c r="S21" s="296">
        <v>0</v>
      </c>
      <c r="T21" s="293">
        <f t="shared" si="7"/>
        <v>0</v>
      </c>
      <c r="U21" s="221">
        <f t="shared" si="2"/>
      </c>
    </row>
    <row r="22" spans="1:21" ht="13.5" customHeight="1">
      <c r="A22" s="215" t="s">
        <v>104</v>
      </c>
      <c r="B22" s="216" t="s">
        <v>142</v>
      </c>
      <c r="C22" s="296">
        <v>0</v>
      </c>
      <c r="D22" s="293">
        <f t="shared" si="3"/>
        <v>0</v>
      </c>
      <c r="E22" s="296">
        <v>0</v>
      </c>
      <c r="F22" s="296">
        <v>0</v>
      </c>
      <c r="G22" s="296">
        <v>0</v>
      </c>
      <c r="H22" s="296"/>
      <c r="I22" s="293">
        <f t="shared" si="4"/>
        <v>0</v>
      </c>
      <c r="J22" s="293">
        <f t="shared" si="5"/>
        <v>0</v>
      </c>
      <c r="K22" s="293">
        <f t="shared" si="6"/>
        <v>0</v>
      </c>
      <c r="L22" s="296">
        <v>0</v>
      </c>
      <c r="M22" s="296">
        <v>0</v>
      </c>
      <c r="N22" s="296">
        <v>0</v>
      </c>
      <c r="O22" s="296">
        <v>0</v>
      </c>
      <c r="P22" s="296">
        <v>0</v>
      </c>
      <c r="Q22" s="296">
        <v>0</v>
      </c>
      <c r="R22" s="296">
        <v>0</v>
      </c>
      <c r="S22" s="296">
        <v>0</v>
      </c>
      <c r="T22" s="293">
        <f t="shared" si="7"/>
        <v>0</v>
      </c>
      <c r="U22" s="221">
        <f t="shared" si="2"/>
      </c>
    </row>
    <row r="23" spans="1:21" ht="13.5" customHeight="1">
      <c r="A23" s="215" t="s">
        <v>101</v>
      </c>
      <c r="B23" s="216" t="s">
        <v>102</v>
      </c>
      <c r="C23" s="296">
        <v>0</v>
      </c>
      <c r="D23" s="293">
        <f t="shared" si="3"/>
        <v>0</v>
      </c>
      <c r="E23" s="296">
        <v>0</v>
      </c>
      <c r="F23" s="296">
        <v>0</v>
      </c>
      <c r="G23" s="296">
        <v>0</v>
      </c>
      <c r="H23" s="296"/>
      <c r="I23" s="293">
        <f t="shared" si="4"/>
        <v>0</v>
      </c>
      <c r="J23" s="293">
        <f t="shared" si="5"/>
        <v>0</v>
      </c>
      <c r="K23" s="293">
        <f>L23+M23</f>
        <v>0</v>
      </c>
      <c r="L23" s="296">
        <v>0</v>
      </c>
      <c r="M23" s="296">
        <v>0</v>
      </c>
      <c r="N23" s="296">
        <v>0</v>
      </c>
      <c r="O23" s="296">
        <v>0</v>
      </c>
      <c r="P23" s="296">
        <v>0</v>
      </c>
      <c r="Q23" s="296">
        <v>0</v>
      </c>
      <c r="R23" s="296">
        <v>0</v>
      </c>
      <c r="S23" s="296">
        <v>0</v>
      </c>
      <c r="T23" s="293">
        <f t="shared" si="7"/>
        <v>0</v>
      </c>
      <c r="U23" s="221">
        <f t="shared" si="2"/>
      </c>
    </row>
    <row r="24" spans="1:21" ht="14.25" customHeight="1">
      <c r="A24" s="192" t="s">
        <v>1</v>
      </c>
      <c r="B24" s="193" t="s">
        <v>90</v>
      </c>
      <c r="C24" s="293">
        <f>SUM(C25:C37)</f>
        <v>882</v>
      </c>
      <c r="D24" s="293">
        <f aca="true" t="shared" si="8" ref="D24:T24">SUM(D25:D37)</f>
        <v>963</v>
      </c>
      <c r="E24" s="293">
        <f t="shared" si="8"/>
        <v>639</v>
      </c>
      <c r="F24" s="293">
        <f t="shared" si="8"/>
        <v>324</v>
      </c>
      <c r="G24" s="293">
        <f t="shared" si="8"/>
        <v>5</v>
      </c>
      <c r="H24" s="293">
        <f t="shared" si="8"/>
        <v>3</v>
      </c>
      <c r="I24" s="293">
        <f t="shared" si="8"/>
        <v>955</v>
      </c>
      <c r="J24" s="293">
        <f t="shared" si="8"/>
        <v>809</v>
      </c>
      <c r="K24" s="293">
        <f t="shared" si="8"/>
        <v>137</v>
      </c>
      <c r="L24" s="293">
        <f t="shared" si="8"/>
        <v>120</v>
      </c>
      <c r="M24" s="293">
        <f t="shared" si="8"/>
        <v>17</v>
      </c>
      <c r="N24" s="293">
        <f t="shared" si="8"/>
        <v>669</v>
      </c>
      <c r="O24" s="293">
        <f t="shared" si="8"/>
        <v>1</v>
      </c>
      <c r="P24" s="293">
        <f t="shared" si="8"/>
        <v>2</v>
      </c>
      <c r="Q24" s="293">
        <f t="shared" si="8"/>
        <v>143</v>
      </c>
      <c r="R24" s="293">
        <f t="shared" si="8"/>
        <v>1</v>
      </c>
      <c r="S24" s="293">
        <f t="shared" si="8"/>
        <v>2</v>
      </c>
      <c r="T24" s="293">
        <f t="shared" si="8"/>
        <v>818</v>
      </c>
      <c r="U24" s="221">
        <f t="shared" si="2"/>
        <v>0.16934487021013597</v>
      </c>
    </row>
    <row r="25" spans="1:21" ht="14.25" customHeight="1">
      <c r="A25" s="215" t="s">
        <v>13</v>
      </c>
      <c r="B25" s="216" t="s">
        <v>31</v>
      </c>
      <c r="C25" s="296">
        <v>473</v>
      </c>
      <c r="D25" s="293">
        <f>E25+F25</f>
        <v>510</v>
      </c>
      <c r="E25" s="296">
        <v>385</v>
      </c>
      <c r="F25" s="296">
        <v>125</v>
      </c>
      <c r="G25" s="296">
        <v>0</v>
      </c>
      <c r="H25" s="296">
        <v>1</v>
      </c>
      <c r="I25" s="293">
        <f>J25+Q25+R25+S25</f>
        <v>509</v>
      </c>
      <c r="J25" s="293">
        <f t="shared" si="5"/>
        <v>455</v>
      </c>
      <c r="K25" s="293">
        <f>L25+M25</f>
        <v>73</v>
      </c>
      <c r="L25" s="296">
        <v>60</v>
      </c>
      <c r="M25" s="296">
        <v>13</v>
      </c>
      <c r="N25" s="296">
        <v>381</v>
      </c>
      <c r="O25" s="296">
        <v>0</v>
      </c>
      <c r="P25" s="296">
        <v>1</v>
      </c>
      <c r="Q25" s="296">
        <v>51</v>
      </c>
      <c r="R25" s="296">
        <v>1</v>
      </c>
      <c r="S25" s="297">
        <v>2</v>
      </c>
      <c r="T25" s="293">
        <f t="shared" si="7"/>
        <v>436</v>
      </c>
      <c r="U25" s="221">
        <f t="shared" si="2"/>
        <v>0.16043956043956045</v>
      </c>
    </row>
    <row r="26" spans="1:21" ht="14.25" customHeight="1">
      <c r="A26" s="215" t="s">
        <v>14</v>
      </c>
      <c r="B26" s="218" t="s">
        <v>33</v>
      </c>
      <c r="C26" s="296">
        <v>8</v>
      </c>
      <c r="D26" s="293">
        <f aca="true" t="shared" si="9" ref="D26:D37">E26+F26</f>
        <v>10</v>
      </c>
      <c r="E26" s="296">
        <v>10</v>
      </c>
      <c r="F26" s="296">
        <v>0</v>
      </c>
      <c r="G26" s="296">
        <v>0</v>
      </c>
      <c r="H26" s="296"/>
      <c r="I26" s="293">
        <f aca="true" t="shared" si="10" ref="I26:I37">J26+Q26+R26+S26</f>
        <v>10</v>
      </c>
      <c r="J26" s="293">
        <f t="shared" si="5"/>
        <v>7</v>
      </c>
      <c r="K26" s="293">
        <f aca="true" t="shared" si="11" ref="K26:K37">L26+M26</f>
        <v>0</v>
      </c>
      <c r="L26" s="296">
        <v>0</v>
      </c>
      <c r="M26" s="296">
        <v>0</v>
      </c>
      <c r="N26" s="296">
        <v>7</v>
      </c>
      <c r="O26" s="296">
        <v>0</v>
      </c>
      <c r="P26" s="296">
        <v>0</v>
      </c>
      <c r="Q26" s="296">
        <v>3</v>
      </c>
      <c r="R26" s="296">
        <v>0</v>
      </c>
      <c r="S26" s="296">
        <v>0</v>
      </c>
      <c r="T26" s="293">
        <f t="shared" si="7"/>
        <v>10</v>
      </c>
      <c r="U26" s="221">
        <f t="shared" si="2"/>
        <v>0</v>
      </c>
    </row>
    <row r="27" spans="1:21" ht="14.25" customHeight="1">
      <c r="A27" s="215" t="s">
        <v>19</v>
      </c>
      <c r="B27" s="219" t="s">
        <v>141</v>
      </c>
      <c r="C27" s="296">
        <v>32</v>
      </c>
      <c r="D27" s="293">
        <f t="shared" si="9"/>
        <v>33</v>
      </c>
      <c r="E27" s="296">
        <v>23</v>
      </c>
      <c r="F27" s="296">
        <v>10</v>
      </c>
      <c r="G27" s="296">
        <v>1</v>
      </c>
      <c r="H27" s="296">
        <v>2</v>
      </c>
      <c r="I27" s="293">
        <f t="shared" si="10"/>
        <v>30</v>
      </c>
      <c r="J27" s="293">
        <f t="shared" si="5"/>
        <v>28</v>
      </c>
      <c r="K27" s="293">
        <f t="shared" si="11"/>
        <v>0</v>
      </c>
      <c r="L27" s="296">
        <v>0</v>
      </c>
      <c r="M27" s="296">
        <v>0</v>
      </c>
      <c r="N27" s="296">
        <v>27</v>
      </c>
      <c r="O27" s="296">
        <v>1</v>
      </c>
      <c r="P27" s="296">
        <v>0</v>
      </c>
      <c r="Q27" s="296">
        <v>2</v>
      </c>
      <c r="R27" s="296">
        <v>0</v>
      </c>
      <c r="S27" s="296">
        <v>0</v>
      </c>
      <c r="T27" s="293">
        <f t="shared" si="7"/>
        <v>30</v>
      </c>
      <c r="U27" s="221">
        <f t="shared" si="2"/>
        <v>0</v>
      </c>
    </row>
    <row r="28" spans="1:21" ht="14.25" customHeight="1">
      <c r="A28" s="215" t="s">
        <v>22</v>
      </c>
      <c r="B28" s="216" t="s">
        <v>145</v>
      </c>
      <c r="C28" s="297">
        <v>1</v>
      </c>
      <c r="D28" s="293">
        <f t="shared" si="9"/>
        <v>1</v>
      </c>
      <c r="E28" s="296">
        <v>1</v>
      </c>
      <c r="F28" s="296">
        <v>0</v>
      </c>
      <c r="G28" s="296">
        <v>0</v>
      </c>
      <c r="H28" s="296"/>
      <c r="I28" s="293">
        <f t="shared" si="10"/>
        <v>1</v>
      </c>
      <c r="J28" s="293">
        <f t="shared" si="5"/>
        <v>1</v>
      </c>
      <c r="K28" s="293">
        <f t="shared" si="11"/>
        <v>0</v>
      </c>
      <c r="L28" s="296">
        <v>0</v>
      </c>
      <c r="M28" s="296">
        <v>0</v>
      </c>
      <c r="N28" s="296">
        <v>1</v>
      </c>
      <c r="O28" s="296">
        <v>0</v>
      </c>
      <c r="P28" s="296">
        <v>0</v>
      </c>
      <c r="Q28" s="296">
        <v>0</v>
      </c>
      <c r="R28" s="296">
        <v>0</v>
      </c>
      <c r="S28" s="296">
        <v>0</v>
      </c>
      <c r="T28" s="293">
        <f t="shared" si="7"/>
        <v>1</v>
      </c>
      <c r="U28" s="221">
        <f t="shared" si="2"/>
        <v>0</v>
      </c>
    </row>
    <row r="29" spans="1:21" ht="16.5" customHeight="1">
      <c r="A29" s="215" t="s">
        <v>23</v>
      </c>
      <c r="B29" s="220" t="s">
        <v>144</v>
      </c>
      <c r="C29" s="296">
        <v>0</v>
      </c>
      <c r="D29" s="293">
        <f t="shared" si="9"/>
        <v>0</v>
      </c>
      <c r="E29" s="296">
        <v>0</v>
      </c>
      <c r="F29" s="296">
        <v>0</v>
      </c>
      <c r="G29" s="296">
        <v>0</v>
      </c>
      <c r="H29" s="296"/>
      <c r="I29" s="293">
        <f t="shared" si="10"/>
        <v>0</v>
      </c>
      <c r="J29" s="293">
        <f t="shared" si="5"/>
        <v>0</v>
      </c>
      <c r="K29" s="293">
        <f t="shared" si="11"/>
        <v>0</v>
      </c>
      <c r="L29" s="296">
        <v>0</v>
      </c>
      <c r="M29" s="296">
        <v>0</v>
      </c>
      <c r="N29" s="296">
        <v>0</v>
      </c>
      <c r="O29" s="296">
        <v>0</v>
      </c>
      <c r="P29" s="296">
        <v>0</v>
      </c>
      <c r="Q29" s="296">
        <v>0</v>
      </c>
      <c r="R29" s="296">
        <v>0</v>
      </c>
      <c r="S29" s="296">
        <v>0</v>
      </c>
      <c r="T29" s="293">
        <f t="shared" si="7"/>
        <v>0</v>
      </c>
      <c r="U29" s="221">
        <f t="shared" si="2"/>
      </c>
    </row>
    <row r="30" spans="1:21" ht="14.25" customHeight="1">
      <c r="A30" s="215" t="s">
        <v>24</v>
      </c>
      <c r="B30" s="216" t="s">
        <v>128</v>
      </c>
      <c r="C30" s="296">
        <v>114</v>
      </c>
      <c r="D30" s="293">
        <f>E30+F30</f>
        <v>130</v>
      </c>
      <c r="E30" s="296">
        <v>102</v>
      </c>
      <c r="F30" s="296">
        <v>28</v>
      </c>
      <c r="G30" s="296">
        <v>2</v>
      </c>
      <c r="H30" s="296"/>
      <c r="I30" s="293">
        <f t="shared" si="10"/>
        <v>128</v>
      </c>
      <c r="J30" s="293">
        <f t="shared" si="5"/>
        <v>59</v>
      </c>
      <c r="K30" s="293">
        <f t="shared" si="11"/>
        <v>15</v>
      </c>
      <c r="L30" s="296">
        <v>14</v>
      </c>
      <c r="M30" s="296">
        <v>1</v>
      </c>
      <c r="N30" s="296">
        <v>44</v>
      </c>
      <c r="O30" s="296">
        <v>0</v>
      </c>
      <c r="P30" s="296">
        <v>0</v>
      </c>
      <c r="Q30" s="296">
        <v>69</v>
      </c>
      <c r="R30" s="296">
        <v>0</v>
      </c>
      <c r="S30" s="296">
        <v>0</v>
      </c>
      <c r="T30" s="293">
        <f t="shared" si="7"/>
        <v>113</v>
      </c>
      <c r="U30" s="221">
        <f t="shared" si="2"/>
        <v>0.2542372881355932</v>
      </c>
    </row>
    <row r="31" spans="1:21" ht="14.25" customHeight="1">
      <c r="A31" s="215" t="s">
        <v>25</v>
      </c>
      <c r="B31" s="216" t="s">
        <v>129</v>
      </c>
      <c r="C31" s="296">
        <v>0</v>
      </c>
      <c r="D31" s="293">
        <f t="shared" si="9"/>
        <v>0</v>
      </c>
      <c r="E31" s="296">
        <v>0</v>
      </c>
      <c r="F31" s="296">
        <v>0</v>
      </c>
      <c r="G31" s="296">
        <v>0</v>
      </c>
      <c r="H31" s="296"/>
      <c r="I31" s="293">
        <f t="shared" si="10"/>
        <v>0</v>
      </c>
      <c r="J31" s="293">
        <f t="shared" si="5"/>
        <v>0</v>
      </c>
      <c r="K31" s="293">
        <f t="shared" si="11"/>
        <v>0</v>
      </c>
      <c r="L31" s="296">
        <v>0</v>
      </c>
      <c r="M31" s="296">
        <v>0</v>
      </c>
      <c r="N31" s="296">
        <v>0</v>
      </c>
      <c r="O31" s="296">
        <v>0</v>
      </c>
      <c r="P31" s="296">
        <v>0</v>
      </c>
      <c r="Q31" s="296">
        <v>0</v>
      </c>
      <c r="R31" s="296">
        <v>0</v>
      </c>
      <c r="S31" s="296">
        <v>0</v>
      </c>
      <c r="T31" s="293">
        <f t="shared" si="7"/>
        <v>0</v>
      </c>
      <c r="U31" s="221">
        <f t="shared" si="2"/>
      </c>
    </row>
    <row r="32" spans="1:21" ht="12.75" customHeight="1">
      <c r="A32" s="215" t="s">
        <v>26</v>
      </c>
      <c r="B32" s="216" t="s">
        <v>32</v>
      </c>
      <c r="C32" s="296">
        <v>248</v>
      </c>
      <c r="D32" s="293">
        <f t="shared" si="9"/>
        <v>273</v>
      </c>
      <c r="E32" s="296">
        <v>112</v>
      </c>
      <c r="F32" s="296">
        <v>161</v>
      </c>
      <c r="G32" s="296">
        <v>2</v>
      </c>
      <c r="H32" s="296"/>
      <c r="I32" s="293">
        <f t="shared" si="10"/>
        <v>271</v>
      </c>
      <c r="J32" s="293">
        <f t="shared" si="5"/>
        <v>254</v>
      </c>
      <c r="K32" s="293">
        <f t="shared" si="11"/>
        <v>49</v>
      </c>
      <c r="L32" s="296">
        <v>46</v>
      </c>
      <c r="M32" s="296">
        <v>3</v>
      </c>
      <c r="N32" s="296">
        <v>204</v>
      </c>
      <c r="O32" s="296">
        <v>0</v>
      </c>
      <c r="P32" s="296">
        <v>1</v>
      </c>
      <c r="Q32" s="296">
        <v>17</v>
      </c>
      <c r="R32" s="296">
        <v>0</v>
      </c>
      <c r="S32" s="296">
        <v>0</v>
      </c>
      <c r="T32" s="293">
        <f t="shared" si="7"/>
        <v>222</v>
      </c>
      <c r="U32" s="221">
        <f t="shared" si="2"/>
        <v>0.19291338582677164</v>
      </c>
    </row>
    <row r="33" spans="1:21" ht="12.75" customHeight="1">
      <c r="A33" s="215" t="s">
        <v>27</v>
      </c>
      <c r="B33" s="216" t="s">
        <v>34</v>
      </c>
      <c r="C33" s="296">
        <v>6</v>
      </c>
      <c r="D33" s="293">
        <f t="shared" si="9"/>
        <v>6</v>
      </c>
      <c r="E33" s="296">
        <v>6</v>
      </c>
      <c r="F33" s="296">
        <v>0</v>
      </c>
      <c r="G33" s="296">
        <v>0</v>
      </c>
      <c r="H33" s="296"/>
      <c r="I33" s="293">
        <f t="shared" si="10"/>
        <v>6</v>
      </c>
      <c r="J33" s="293">
        <f t="shared" si="5"/>
        <v>5</v>
      </c>
      <c r="K33" s="293">
        <f t="shared" si="11"/>
        <v>0</v>
      </c>
      <c r="L33" s="296">
        <v>0</v>
      </c>
      <c r="M33" s="296">
        <v>0</v>
      </c>
      <c r="N33" s="296">
        <v>5</v>
      </c>
      <c r="O33" s="296">
        <v>0</v>
      </c>
      <c r="P33" s="296">
        <v>0</v>
      </c>
      <c r="Q33" s="296">
        <v>1</v>
      </c>
      <c r="R33" s="296">
        <v>0</v>
      </c>
      <c r="S33" s="296">
        <v>0</v>
      </c>
      <c r="T33" s="293">
        <f t="shared" si="7"/>
        <v>6</v>
      </c>
      <c r="U33" s="221">
        <f t="shared" si="2"/>
        <v>0</v>
      </c>
    </row>
    <row r="34" spans="1:21" ht="12.75" customHeight="1">
      <c r="A34" s="215" t="s">
        <v>29</v>
      </c>
      <c r="B34" s="216" t="s">
        <v>35</v>
      </c>
      <c r="C34" s="296">
        <v>0</v>
      </c>
      <c r="D34" s="293">
        <f t="shared" si="9"/>
        <v>0</v>
      </c>
      <c r="E34" s="296">
        <v>0</v>
      </c>
      <c r="F34" s="296">
        <v>0</v>
      </c>
      <c r="G34" s="296">
        <v>0</v>
      </c>
      <c r="H34" s="296"/>
      <c r="I34" s="293">
        <f t="shared" si="10"/>
        <v>0</v>
      </c>
      <c r="J34" s="293">
        <f t="shared" si="5"/>
        <v>0</v>
      </c>
      <c r="K34" s="293">
        <f t="shared" si="11"/>
        <v>0</v>
      </c>
      <c r="L34" s="296">
        <v>0</v>
      </c>
      <c r="M34" s="296">
        <v>0</v>
      </c>
      <c r="N34" s="296">
        <v>0</v>
      </c>
      <c r="O34" s="296">
        <v>0</v>
      </c>
      <c r="P34" s="296">
        <v>0</v>
      </c>
      <c r="Q34" s="296">
        <v>0</v>
      </c>
      <c r="R34" s="296">
        <v>0</v>
      </c>
      <c r="S34" s="296">
        <v>0</v>
      </c>
      <c r="T34" s="293">
        <f t="shared" si="7"/>
        <v>0</v>
      </c>
      <c r="U34" s="221">
        <f t="shared" si="2"/>
      </c>
    </row>
    <row r="35" spans="1:21" ht="12.75" customHeight="1">
      <c r="A35" s="215" t="s">
        <v>30</v>
      </c>
      <c r="B35" s="216" t="s">
        <v>143</v>
      </c>
      <c r="C35" s="296">
        <v>0</v>
      </c>
      <c r="D35" s="293">
        <f t="shared" si="9"/>
        <v>0</v>
      </c>
      <c r="E35" s="296">
        <v>0</v>
      </c>
      <c r="F35" s="296">
        <v>0</v>
      </c>
      <c r="G35" s="296">
        <v>0</v>
      </c>
      <c r="H35" s="296"/>
      <c r="I35" s="293">
        <f t="shared" si="10"/>
        <v>0</v>
      </c>
      <c r="J35" s="293">
        <f t="shared" si="5"/>
        <v>0</v>
      </c>
      <c r="K35" s="293">
        <f t="shared" si="11"/>
        <v>0</v>
      </c>
      <c r="L35" s="296">
        <v>0</v>
      </c>
      <c r="M35" s="296">
        <v>0</v>
      </c>
      <c r="N35" s="296">
        <v>0</v>
      </c>
      <c r="O35" s="296">
        <v>0</v>
      </c>
      <c r="P35" s="296">
        <v>0</v>
      </c>
      <c r="Q35" s="296">
        <v>0</v>
      </c>
      <c r="R35" s="296">
        <v>0</v>
      </c>
      <c r="S35" s="296">
        <v>0</v>
      </c>
      <c r="T35" s="293">
        <f t="shared" si="7"/>
        <v>0</v>
      </c>
      <c r="U35" s="221">
        <f t="shared" si="2"/>
      </c>
    </row>
    <row r="36" spans="1:21" ht="12.75" customHeight="1">
      <c r="A36" s="215" t="s">
        <v>104</v>
      </c>
      <c r="B36" s="216" t="s">
        <v>142</v>
      </c>
      <c r="C36" s="296">
        <v>0</v>
      </c>
      <c r="D36" s="293">
        <f t="shared" si="9"/>
        <v>0</v>
      </c>
      <c r="E36" s="296">
        <v>0</v>
      </c>
      <c r="F36" s="296">
        <v>0</v>
      </c>
      <c r="G36" s="296">
        <v>0</v>
      </c>
      <c r="H36" s="296"/>
      <c r="I36" s="293">
        <f t="shared" si="10"/>
        <v>0</v>
      </c>
      <c r="J36" s="293">
        <f t="shared" si="5"/>
        <v>0</v>
      </c>
      <c r="K36" s="293">
        <f t="shared" si="11"/>
        <v>0</v>
      </c>
      <c r="L36" s="296">
        <v>0</v>
      </c>
      <c r="M36" s="296">
        <v>0</v>
      </c>
      <c r="N36" s="296">
        <v>0</v>
      </c>
      <c r="O36" s="296">
        <v>0</v>
      </c>
      <c r="P36" s="296">
        <v>0</v>
      </c>
      <c r="Q36" s="296">
        <v>0</v>
      </c>
      <c r="R36" s="296">
        <v>0</v>
      </c>
      <c r="S36" s="296">
        <v>0</v>
      </c>
      <c r="T36" s="293">
        <f t="shared" si="7"/>
        <v>0</v>
      </c>
      <c r="U36" s="221">
        <f t="shared" si="2"/>
      </c>
    </row>
    <row r="37" spans="1:21" ht="12.75" customHeight="1">
      <c r="A37" s="215" t="s">
        <v>101</v>
      </c>
      <c r="B37" s="216" t="s">
        <v>102</v>
      </c>
      <c r="C37" s="296">
        <v>0</v>
      </c>
      <c r="D37" s="293">
        <f t="shared" si="9"/>
        <v>0</v>
      </c>
      <c r="E37" s="296">
        <v>0</v>
      </c>
      <c r="F37" s="296">
        <v>0</v>
      </c>
      <c r="G37" s="296">
        <v>0</v>
      </c>
      <c r="H37" s="296"/>
      <c r="I37" s="293">
        <f t="shared" si="10"/>
        <v>0</v>
      </c>
      <c r="J37" s="293">
        <f t="shared" si="5"/>
        <v>0</v>
      </c>
      <c r="K37" s="293">
        <f t="shared" si="11"/>
        <v>0</v>
      </c>
      <c r="L37" s="296">
        <v>0</v>
      </c>
      <c r="M37" s="296">
        <v>0</v>
      </c>
      <c r="N37" s="296">
        <v>0</v>
      </c>
      <c r="O37" s="296">
        <v>0</v>
      </c>
      <c r="P37" s="296">
        <v>0</v>
      </c>
      <c r="Q37" s="296">
        <v>0</v>
      </c>
      <c r="R37" s="296">
        <v>0</v>
      </c>
      <c r="S37" s="296">
        <v>0</v>
      </c>
      <c r="T37" s="293">
        <f>SUM(N37:S37)</f>
        <v>0</v>
      </c>
      <c r="U37" s="221">
        <f>IF(J37&lt;&gt;0,K37/J37,"")</f>
      </c>
    </row>
    <row r="38" spans="1:21" s="195" customFormat="1" ht="15.75" customHeight="1">
      <c r="A38" s="525" t="str">
        <f>TT!C7</f>
        <v>Sơn La, ngày  29 tháng 2 năm 2021</v>
      </c>
      <c r="B38" s="526"/>
      <c r="C38" s="526"/>
      <c r="D38" s="526"/>
      <c r="E38" s="526"/>
      <c r="F38" s="207"/>
      <c r="G38" s="207"/>
      <c r="H38" s="207"/>
      <c r="I38" s="194"/>
      <c r="J38" s="194"/>
      <c r="K38" s="194"/>
      <c r="L38" s="194"/>
      <c r="M38" s="194"/>
      <c r="N38" s="521" t="str">
        <f>TT!C4</f>
        <v>Sơn La, ngày  29 tháng 2 năm 2021</v>
      </c>
      <c r="O38" s="522"/>
      <c r="P38" s="522"/>
      <c r="Q38" s="522"/>
      <c r="R38" s="522"/>
      <c r="S38" s="522"/>
      <c r="T38" s="522"/>
      <c r="U38" s="522"/>
    </row>
    <row r="39" spans="1:21" ht="19.5" customHeight="1">
      <c r="A39" s="519" t="s">
        <v>283</v>
      </c>
      <c r="B39" s="520"/>
      <c r="C39" s="520"/>
      <c r="D39" s="520"/>
      <c r="E39" s="520"/>
      <c r="F39" s="208"/>
      <c r="G39" s="208"/>
      <c r="H39" s="208"/>
      <c r="I39" s="188"/>
      <c r="J39" s="188"/>
      <c r="K39" s="188"/>
      <c r="L39" s="188"/>
      <c r="M39" s="188"/>
      <c r="N39" s="523" t="str">
        <f>TT!C5</f>
        <v>PHÓ CỤC TRƯỞNG</v>
      </c>
      <c r="O39" s="523"/>
      <c r="P39" s="523"/>
      <c r="Q39" s="523"/>
      <c r="R39" s="523"/>
      <c r="S39" s="523"/>
      <c r="T39" s="523"/>
      <c r="U39" s="523"/>
    </row>
    <row r="40" spans="1:21" s="490" customFormat="1" ht="39.75" customHeight="1">
      <c r="A40" s="485"/>
      <c r="B40" s="527" t="s">
        <v>458</v>
      </c>
      <c r="C40" s="527"/>
      <c r="D40" s="527"/>
      <c r="E40" s="485"/>
      <c r="F40" s="487"/>
      <c r="G40" s="487"/>
      <c r="H40" s="487"/>
      <c r="I40" s="488"/>
      <c r="J40" s="488"/>
      <c r="K40" s="488"/>
      <c r="L40" s="488"/>
      <c r="M40" s="488"/>
      <c r="N40" s="488"/>
      <c r="O40" s="488"/>
      <c r="P40" s="527" t="s">
        <v>458</v>
      </c>
      <c r="Q40" s="527"/>
      <c r="R40" s="527"/>
      <c r="S40" s="486"/>
      <c r="T40" s="489"/>
      <c r="U40" s="489"/>
    </row>
    <row r="41" spans="1:21" ht="15.75" customHeight="1">
      <c r="A41" s="518" t="str">
        <f>TT!C6</f>
        <v>Nguyễn Thị Nga</v>
      </c>
      <c r="B41" s="518"/>
      <c r="C41" s="518"/>
      <c r="D41" s="518"/>
      <c r="E41" s="518"/>
      <c r="F41" s="196" t="s">
        <v>2</v>
      </c>
      <c r="G41" s="196"/>
      <c r="H41" s="196"/>
      <c r="I41" s="196"/>
      <c r="J41" s="196"/>
      <c r="K41" s="196"/>
      <c r="L41" s="196"/>
      <c r="M41" s="196"/>
      <c r="N41" s="524" t="str">
        <f>TT!C3</f>
        <v>Lường Quang Yên</v>
      </c>
      <c r="O41" s="524"/>
      <c r="P41" s="524"/>
      <c r="Q41" s="524"/>
      <c r="R41" s="524"/>
      <c r="S41" s="524"/>
      <c r="T41" s="524"/>
      <c r="U41" s="524"/>
    </row>
    <row r="42" spans="1:21" ht="15.75">
      <c r="A42" s="196"/>
      <c r="B42" s="196"/>
      <c r="C42" s="196"/>
      <c r="D42" s="196"/>
      <c r="E42" s="197"/>
      <c r="F42" s="196"/>
      <c r="G42" s="196"/>
      <c r="H42" s="196"/>
      <c r="I42" s="196"/>
      <c r="J42" s="196"/>
      <c r="K42" s="196"/>
      <c r="L42" s="196"/>
      <c r="M42" s="196"/>
      <c r="N42" s="198"/>
      <c r="O42" s="198"/>
      <c r="P42" s="198"/>
      <c r="Q42" s="199"/>
      <c r="R42" s="198"/>
      <c r="S42" s="198"/>
      <c r="T42" s="198"/>
      <c r="U42" s="198"/>
    </row>
  </sheetData>
  <sheetProtection formatCells="0" formatColumns="0" formatRows="0" insertRows="0"/>
  <mergeCells count="37">
    <mergeCell ref="Q4:Q7"/>
    <mergeCell ref="O5:O7"/>
    <mergeCell ref="K4:P4"/>
    <mergeCell ref="A41:E41"/>
    <mergeCell ref="A39:E39"/>
    <mergeCell ref="N38:U38"/>
    <mergeCell ref="N39:U39"/>
    <mergeCell ref="N41:U41"/>
    <mergeCell ref="A38:E38"/>
    <mergeCell ref="B40:D40"/>
    <mergeCell ref="P40:R40"/>
    <mergeCell ref="A9:B9"/>
    <mergeCell ref="B3:B7"/>
    <mergeCell ref="A8:B8"/>
    <mergeCell ref="H3:H7"/>
    <mergeCell ref="E3:F3"/>
    <mergeCell ref="C3:C7"/>
    <mergeCell ref="D3:D7"/>
    <mergeCell ref="P5:P7"/>
    <mergeCell ref="I3:I7"/>
    <mergeCell ref="L5:M6"/>
    <mergeCell ref="N5:N7"/>
    <mergeCell ref="U3:U7"/>
    <mergeCell ref="T3:T7"/>
    <mergeCell ref="K5:K7"/>
    <mergeCell ref="S4:S7"/>
    <mergeCell ref="R4:R7"/>
    <mergeCell ref="A1:D1"/>
    <mergeCell ref="J4:J7"/>
    <mergeCell ref="F4:F7"/>
    <mergeCell ref="G3:G7"/>
    <mergeCell ref="J3:S3"/>
    <mergeCell ref="P1:U1"/>
    <mergeCell ref="E4:E7"/>
    <mergeCell ref="P2:U2"/>
    <mergeCell ref="E1:O1"/>
    <mergeCell ref="A3:A7"/>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view="pageBreakPreview" zoomScaleSheetLayoutView="100" zoomScalePageLayoutView="0" workbookViewId="0" topLeftCell="A25">
      <selection activeCell="K11" sqref="K11"/>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87" customFormat="1" ht="21.75" customHeight="1">
      <c r="A1" s="773" t="s">
        <v>173</v>
      </c>
      <c r="B1" s="773"/>
      <c r="C1" s="773"/>
      <c r="D1" s="773"/>
      <c r="E1" s="773"/>
      <c r="F1" s="773"/>
      <c r="G1" s="773"/>
      <c r="H1" s="773"/>
    </row>
    <row r="2" spans="1:8" s="87" customFormat="1" ht="21.75" customHeight="1">
      <c r="A2" s="774" t="s">
        <v>457</v>
      </c>
      <c r="B2" s="774"/>
      <c r="C2" s="774"/>
      <c r="D2" s="774"/>
      <c r="E2" s="774"/>
      <c r="F2" s="774"/>
      <c r="G2" s="774"/>
      <c r="H2" s="774"/>
    </row>
    <row r="3" spans="6:8" ht="21" customHeight="1">
      <c r="F3" s="775" t="s">
        <v>288</v>
      </c>
      <c r="G3" s="775"/>
      <c r="H3" s="775"/>
    </row>
    <row r="4" spans="1:8" ht="15.75">
      <c r="A4" s="778" t="s">
        <v>172</v>
      </c>
      <c r="B4" s="778" t="s">
        <v>171</v>
      </c>
      <c r="C4" s="776" t="s">
        <v>168</v>
      </c>
      <c r="D4" s="776"/>
      <c r="E4" s="776"/>
      <c r="F4" s="777" t="s">
        <v>169</v>
      </c>
      <c r="G4" s="777"/>
      <c r="H4" s="777"/>
    </row>
    <row r="5" spans="1:8" ht="95.25" customHeight="1">
      <c r="A5" s="779"/>
      <c r="B5" s="779"/>
      <c r="C5" s="88" t="s">
        <v>166</v>
      </c>
      <c r="D5" s="97" t="s">
        <v>170</v>
      </c>
      <c r="E5" s="96" t="s">
        <v>167</v>
      </c>
      <c r="F5" s="88" t="s">
        <v>166</v>
      </c>
      <c r="G5" s="97" t="s">
        <v>170</v>
      </c>
      <c r="H5" s="96" t="s">
        <v>167</v>
      </c>
    </row>
    <row r="6" spans="1:8" ht="15.75">
      <c r="A6" s="89" t="s">
        <v>0</v>
      </c>
      <c r="B6" s="94" t="s">
        <v>89</v>
      </c>
      <c r="C6" s="170">
        <f aca="true" t="shared" si="0" ref="C6:H6">SUM(C7:C19)</f>
        <v>897</v>
      </c>
      <c r="D6" s="170">
        <f t="shared" si="0"/>
        <v>536</v>
      </c>
      <c r="E6" s="170">
        <f t="shared" si="0"/>
        <v>295</v>
      </c>
      <c r="F6" s="170">
        <f t="shared" si="0"/>
        <v>87071087</v>
      </c>
      <c r="G6" s="170">
        <f t="shared" si="0"/>
        <v>44466556</v>
      </c>
      <c r="H6" s="170">
        <f t="shared" si="0"/>
        <v>28676560</v>
      </c>
    </row>
    <row r="7" spans="1:8" ht="15.75">
      <c r="A7" s="90" t="s">
        <v>13</v>
      </c>
      <c r="B7" s="91" t="s">
        <v>31</v>
      </c>
      <c r="C7" s="203">
        <f>E7+'01'!E11</f>
        <v>188</v>
      </c>
      <c r="D7" s="204">
        <f>E7+'01'!Q11</f>
        <v>49</v>
      </c>
      <c r="E7" s="343">
        <v>27</v>
      </c>
      <c r="F7" s="203">
        <f>H7+'02'!D11</f>
        <v>2425644</v>
      </c>
      <c r="G7" s="203">
        <f>H7+'02'!Q11</f>
        <v>494216</v>
      </c>
      <c r="H7" s="343">
        <v>223767</v>
      </c>
    </row>
    <row r="8" spans="1:8" ht="36" customHeight="1">
      <c r="A8" s="90" t="s">
        <v>14</v>
      </c>
      <c r="B8" s="92" t="s">
        <v>33</v>
      </c>
      <c r="C8" s="203">
        <f>E8+'01'!E12</f>
        <v>11</v>
      </c>
      <c r="D8" s="204">
        <f>E8+'01'!Q12</f>
        <v>4</v>
      </c>
      <c r="E8" s="343">
        <v>0</v>
      </c>
      <c r="F8" s="203">
        <f>H8+'02'!D12</f>
        <v>673908</v>
      </c>
      <c r="G8" s="203">
        <f>H8+'02'!Q12</f>
        <v>145437</v>
      </c>
      <c r="H8" s="343">
        <v>0</v>
      </c>
    </row>
    <row r="9" spans="1:8" ht="15.75">
      <c r="A9" s="90" t="s">
        <v>19</v>
      </c>
      <c r="B9" s="92" t="s">
        <v>141</v>
      </c>
      <c r="C9" s="203">
        <f>E9+'01'!E13</f>
        <v>3</v>
      </c>
      <c r="D9" s="204">
        <f>E9+'01'!Q13</f>
        <v>2</v>
      </c>
      <c r="E9" s="343">
        <v>0</v>
      </c>
      <c r="F9" s="203">
        <f>H9+'02'!D13</f>
        <v>88503</v>
      </c>
      <c r="G9" s="203">
        <f>H9+'02'!Q13</f>
        <v>67981</v>
      </c>
      <c r="H9" s="343">
        <v>0</v>
      </c>
    </row>
    <row r="10" spans="1:8" ht="15.75">
      <c r="A10" s="90" t="s">
        <v>22</v>
      </c>
      <c r="B10" s="91" t="s">
        <v>145</v>
      </c>
      <c r="C10" s="203">
        <f>E10+'01'!E14</f>
        <v>3</v>
      </c>
      <c r="D10" s="204">
        <f>E10+'01'!Q14</f>
        <v>1</v>
      </c>
      <c r="E10" s="343">
        <v>1</v>
      </c>
      <c r="F10" s="203">
        <f>H10+'02'!D14</f>
        <v>1377626</v>
      </c>
      <c r="G10" s="203">
        <f>H10+'02'!Q14</f>
        <v>23235</v>
      </c>
      <c r="H10" s="343">
        <v>23235</v>
      </c>
    </row>
    <row r="11" spans="1:8" ht="25.5">
      <c r="A11" s="90" t="s">
        <v>23</v>
      </c>
      <c r="B11" s="93" t="s">
        <v>144</v>
      </c>
      <c r="C11" s="203">
        <f>E11+'01'!E15</f>
        <v>4</v>
      </c>
      <c r="D11" s="204">
        <f>E11+'01'!Q15</f>
        <v>3</v>
      </c>
      <c r="E11" s="343">
        <v>1</v>
      </c>
      <c r="F11" s="203">
        <f>H11+'02'!D15</f>
        <v>1623155</v>
      </c>
      <c r="G11" s="203">
        <f>H11+'02'!Q15</f>
        <v>1424752</v>
      </c>
      <c r="H11" s="343">
        <v>74190</v>
      </c>
    </row>
    <row r="12" spans="1:8" ht="15.75">
      <c r="A12" s="90" t="s">
        <v>24</v>
      </c>
      <c r="B12" s="91" t="s">
        <v>128</v>
      </c>
      <c r="C12" s="203">
        <f>E12+'01'!E16</f>
        <v>609</v>
      </c>
      <c r="D12" s="204">
        <f>E12+'01'!Q16</f>
        <v>462</v>
      </c>
      <c r="E12" s="343">
        <v>258</v>
      </c>
      <c r="F12" s="203">
        <f>H12+'02'!D16</f>
        <v>55985625</v>
      </c>
      <c r="G12" s="203">
        <f>H12+'02'!Q16</f>
        <v>40486193</v>
      </c>
      <c r="H12" s="343">
        <v>28323781</v>
      </c>
    </row>
    <row r="13" spans="1:8" ht="15.75">
      <c r="A13" s="90" t="s">
        <v>25</v>
      </c>
      <c r="B13" s="91" t="s">
        <v>129</v>
      </c>
      <c r="C13" s="203">
        <f>E13+'01'!E17</f>
        <v>1</v>
      </c>
      <c r="D13" s="204">
        <f>E13+'01'!Q17</f>
        <v>0</v>
      </c>
      <c r="E13" s="343">
        <v>0</v>
      </c>
      <c r="F13" s="203">
        <f>H13+'02'!D17</f>
        <v>558100</v>
      </c>
      <c r="G13" s="203">
        <f>H13+'02'!Q17</f>
        <v>0</v>
      </c>
      <c r="H13" s="343">
        <v>0</v>
      </c>
    </row>
    <row r="14" spans="1:8" ht="15.75">
      <c r="A14" s="90" t="s">
        <v>26</v>
      </c>
      <c r="B14" s="91" t="s">
        <v>32</v>
      </c>
      <c r="C14" s="203">
        <f>E14+'01'!E18</f>
        <v>63</v>
      </c>
      <c r="D14" s="204">
        <f>E14+'01'!Q18</f>
        <v>15</v>
      </c>
      <c r="E14" s="343">
        <v>8</v>
      </c>
      <c r="F14" s="203">
        <f>H14+'02'!D18</f>
        <v>899449</v>
      </c>
      <c r="G14" s="203">
        <f>H14+'02'!Q18</f>
        <v>128726</v>
      </c>
      <c r="H14" s="343">
        <v>31587</v>
      </c>
    </row>
    <row r="15" spans="1:8" ht="15.75">
      <c r="A15" s="90" t="s">
        <v>27</v>
      </c>
      <c r="B15" s="91" t="s">
        <v>34</v>
      </c>
      <c r="C15" s="203">
        <f>E15+'01'!E19</f>
        <v>0</v>
      </c>
      <c r="D15" s="204">
        <f>E15+'01'!Q19</f>
        <v>0</v>
      </c>
      <c r="E15" s="343"/>
      <c r="F15" s="203">
        <f>H15+'02'!D19</f>
        <v>0</v>
      </c>
      <c r="G15" s="203">
        <f>H15+'02'!Q19</f>
        <v>0</v>
      </c>
      <c r="H15" s="343">
        <v>0</v>
      </c>
    </row>
    <row r="16" spans="1:8" ht="15.75">
      <c r="A16" s="90" t="s">
        <v>29</v>
      </c>
      <c r="B16" s="91" t="s">
        <v>35</v>
      </c>
      <c r="C16" s="203">
        <f>E16+'01'!E20</f>
        <v>15</v>
      </c>
      <c r="D16" s="204">
        <f>E16+'01'!Q20</f>
        <v>0</v>
      </c>
      <c r="E16" s="343"/>
      <c r="F16" s="203">
        <f>H16+'02'!D20</f>
        <v>23439077</v>
      </c>
      <c r="G16" s="203">
        <f>H16+'02'!Q20</f>
        <v>1696016</v>
      </c>
      <c r="H16" s="343">
        <v>0</v>
      </c>
    </row>
    <row r="17" spans="1:8" ht="15.75">
      <c r="A17" s="90" t="s">
        <v>30</v>
      </c>
      <c r="B17" s="91" t="s">
        <v>143</v>
      </c>
      <c r="C17" s="203">
        <f>E17+'01'!E21</f>
        <v>0</v>
      </c>
      <c r="D17" s="204">
        <f>E17+'01'!Q21</f>
        <v>0</v>
      </c>
      <c r="E17" s="343"/>
      <c r="F17" s="203">
        <f>H17+'02'!D21</f>
        <v>0</v>
      </c>
      <c r="G17" s="203">
        <f>H17+'02'!Q21</f>
        <v>0</v>
      </c>
      <c r="H17" s="343">
        <v>0</v>
      </c>
    </row>
    <row r="18" spans="1:8" ht="15.75">
      <c r="A18" s="90" t="s">
        <v>104</v>
      </c>
      <c r="B18" s="91" t="s">
        <v>142</v>
      </c>
      <c r="C18" s="203">
        <f>E18+'01'!E22</f>
        <v>0</v>
      </c>
      <c r="D18" s="204">
        <f>E18+'01'!Q22</f>
        <v>0</v>
      </c>
      <c r="E18" s="343"/>
      <c r="F18" s="203">
        <f>H18+'02'!D22</f>
        <v>0</v>
      </c>
      <c r="G18" s="203">
        <f>H18+'02'!Q22</f>
        <v>0</v>
      </c>
      <c r="H18" s="343">
        <v>0</v>
      </c>
    </row>
    <row r="19" spans="1:8" ht="15.75">
      <c r="A19" s="90" t="s">
        <v>101</v>
      </c>
      <c r="B19" s="91" t="s">
        <v>102</v>
      </c>
      <c r="C19" s="203">
        <f>E19+'01'!E23</f>
        <v>0</v>
      </c>
      <c r="D19" s="204">
        <f>E19+'01'!Q23</f>
        <v>0</v>
      </c>
      <c r="E19" s="343"/>
      <c r="F19" s="203">
        <f>H19+'02'!D23</f>
        <v>0</v>
      </c>
      <c r="G19" s="203">
        <f>H19+'02'!Q23</f>
        <v>0</v>
      </c>
      <c r="H19" s="343">
        <v>0</v>
      </c>
    </row>
    <row r="20" spans="1:8" ht="15.75">
      <c r="A20" s="89" t="s">
        <v>1</v>
      </c>
      <c r="B20" s="95" t="s">
        <v>90</v>
      </c>
      <c r="C20" s="170">
        <f aca="true" t="shared" si="1" ref="C20:H20">SUM(C21:C33)</f>
        <v>806</v>
      </c>
      <c r="D20" s="170">
        <f t="shared" si="1"/>
        <v>310</v>
      </c>
      <c r="E20" s="170">
        <f t="shared" si="1"/>
        <v>167</v>
      </c>
      <c r="F20" s="170">
        <f t="shared" si="1"/>
        <v>130091202</v>
      </c>
      <c r="G20" s="170">
        <f t="shared" si="1"/>
        <v>50182019</v>
      </c>
      <c r="H20" s="170">
        <f t="shared" si="1"/>
        <v>14595659</v>
      </c>
    </row>
    <row r="21" spans="1:8" ht="15.75">
      <c r="A21" s="90" t="s">
        <v>13</v>
      </c>
      <c r="B21" s="91" t="s">
        <v>31</v>
      </c>
      <c r="C21" s="203">
        <f>E21+'01'!E25</f>
        <v>434</v>
      </c>
      <c r="D21" s="204">
        <f>E21+'01'!Q25</f>
        <v>100</v>
      </c>
      <c r="E21" s="343">
        <v>49</v>
      </c>
      <c r="F21" s="203">
        <f>H21+'02'!D25</f>
        <v>73466788</v>
      </c>
      <c r="G21" s="203">
        <f>H21+'02'!Q25</f>
        <v>24238200</v>
      </c>
      <c r="H21" s="343">
        <v>5899694</v>
      </c>
    </row>
    <row r="22" spans="1:8" ht="15.75">
      <c r="A22" s="90" t="s">
        <v>14</v>
      </c>
      <c r="B22" s="92" t="s">
        <v>33</v>
      </c>
      <c r="C22" s="203">
        <f>E22+'01'!E26</f>
        <v>11</v>
      </c>
      <c r="D22" s="204">
        <f>E22+'01'!Q26</f>
        <v>4</v>
      </c>
      <c r="E22" s="343">
        <v>1</v>
      </c>
      <c r="F22" s="203">
        <f>H22+'02'!D26</f>
        <v>12477699</v>
      </c>
      <c r="G22" s="203">
        <f>H22+'02'!Q26</f>
        <v>5432598</v>
      </c>
      <c r="H22" s="343">
        <v>1262710</v>
      </c>
    </row>
    <row r="23" spans="1:8" ht="15.75">
      <c r="A23" s="90" t="s">
        <v>19</v>
      </c>
      <c r="B23" s="92" t="s">
        <v>141</v>
      </c>
      <c r="C23" s="203">
        <f>E23+'01'!E27</f>
        <v>23</v>
      </c>
      <c r="D23" s="204">
        <f>E23+'01'!Q27</f>
        <v>2</v>
      </c>
      <c r="E23" s="343">
        <v>0</v>
      </c>
      <c r="F23" s="203">
        <f>H23+'02'!D27</f>
        <v>14659313</v>
      </c>
      <c r="G23" s="203">
        <f>H23+'02'!Q27</f>
        <v>34021</v>
      </c>
      <c r="H23" s="343">
        <v>0</v>
      </c>
    </row>
    <row r="24" spans="1:8" ht="15.75">
      <c r="A24" s="90" t="s">
        <v>22</v>
      </c>
      <c r="B24" s="91" t="s">
        <v>145</v>
      </c>
      <c r="C24" s="203">
        <f>E24+'01'!E28</f>
        <v>8</v>
      </c>
      <c r="D24" s="204">
        <f>E24+'01'!Q28</f>
        <v>7</v>
      </c>
      <c r="E24" s="343">
        <v>7</v>
      </c>
      <c r="F24" s="203">
        <f>H24+'02'!D28</f>
        <v>392990</v>
      </c>
      <c r="G24" s="203">
        <f>H24+'02'!Q28</f>
        <v>249990</v>
      </c>
      <c r="H24" s="343">
        <v>249990</v>
      </c>
    </row>
    <row r="25" spans="1:8" ht="25.5">
      <c r="A25" s="90" t="s">
        <v>23</v>
      </c>
      <c r="B25" s="93" t="s">
        <v>144</v>
      </c>
      <c r="C25" s="203">
        <f>E25+'01'!E29</f>
        <v>0</v>
      </c>
      <c r="D25" s="204">
        <f>E25+'01'!Q29</f>
        <v>0</v>
      </c>
      <c r="E25" s="343"/>
      <c r="F25" s="203">
        <f>H25+'02'!D29</f>
        <v>0</v>
      </c>
      <c r="G25" s="203">
        <f>H25+'02'!Q29</f>
        <v>0</v>
      </c>
      <c r="H25" s="343">
        <v>0</v>
      </c>
    </row>
    <row r="26" spans="1:8" ht="15.75">
      <c r="A26" s="90" t="s">
        <v>24</v>
      </c>
      <c r="B26" s="91" t="s">
        <v>128</v>
      </c>
      <c r="C26" s="203">
        <f>E26+'01'!E30</f>
        <v>191</v>
      </c>
      <c r="D26" s="204">
        <f>E26+'01'!Q30</f>
        <v>158</v>
      </c>
      <c r="E26" s="343">
        <v>89</v>
      </c>
      <c r="F26" s="203">
        <f>H26+'02'!D30</f>
        <v>20012846</v>
      </c>
      <c r="G26" s="203">
        <f>H26+'02'!Q30</f>
        <v>17464398</v>
      </c>
      <c r="H26" s="343">
        <v>6365124</v>
      </c>
    </row>
    <row r="27" spans="1:8" ht="15.75">
      <c r="A27" s="90" t="s">
        <v>25</v>
      </c>
      <c r="B27" s="91" t="s">
        <v>129</v>
      </c>
      <c r="C27" s="203">
        <f>E27+'01'!E31</f>
        <v>0</v>
      </c>
      <c r="D27" s="204">
        <f>E27+'01'!Q31</f>
        <v>0</v>
      </c>
      <c r="E27" s="343">
        <v>0</v>
      </c>
      <c r="F27" s="203">
        <f>H27+'02'!D31</f>
        <v>0</v>
      </c>
      <c r="G27" s="203">
        <f>H27+'02'!Q31</f>
        <v>0</v>
      </c>
      <c r="H27" s="343">
        <v>0</v>
      </c>
    </row>
    <row r="28" spans="1:8" ht="15.75">
      <c r="A28" s="90" t="s">
        <v>26</v>
      </c>
      <c r="B28" s="91" t="s">
        <v>32</v>
      </c>
      <c r="C28" s="203">
        <f>E28+'01'!E32</f>
        <v>129</v>
      </c>
      <c r="D28" s="204">
        <f>E28+'01'!Q32</f>
        <v>34</v>
      </c>
      <c r="E28" s="343">
        <v>17</v>
      </c>
      <c r="F28" s="203">
        <f>H28+'02'!D32</f>
        <v>7333746</v>
      </c>
      <c r="G28" s="203">
        <f>H28+'02'!Q32</f>
        <v>2063766</v>
      </c>
      <c r="H28" s="343">
        <v>238700</v>
      </c>
    </row>
    <row r="29" spans="1:8" ht="15.75">
      <c r="A29" s="90" t="s">
        <v>27</v>
      </c>
      <c r="B29" s="91" t="s">
        <v>34</v>
      </c>
      <c r="C29" s="203">
        <f>E29+'01'!E33</f>
        <v>10</v>
      </c>
      <c r="D29" s="204">
        <f>E29+'01'!Q33</f>
        <v>5</v>
      </c>
      <c r="E29" s="343">
        <v>4</v>
      </c>
      <c r="F29" s="203">
        <f>H29+'02'!D33</f>
        <v>1747820</v>
      </c>
      <c r="G29" s="203">
        <f>H29+'02'!Q33</f>
        <v>699046</v>
      </c>
      <c r="H29" s="343">
        <v>579441</v>
      </c>
    </row>
    <row r="30" spans="1:8" ht="15.75">
      <c r="A30" s="90" t="s">
        <v>29</v>
      </c>
      <c r="B30" s="91" t="s">
        <v>35</v>
      </c>
      <c r="C30" s="203">
        <f>E30+'01'!E34</f>
        <v>0</v>
      </c>
      <c r="D30" s="204">
        <f>E30+'01'!Q34</f>
        <v>0</v>
      </c>
      <c r="E30" s="343"/>
      <c r="F30" s="203">
        <f>H30+'02'!D34</f>
        <v>0</v>
      </c>
      <c r="G30" s="203">
        <f>H30+'02'!Q34</f>
        <v>0</v>
      </c>
      <c r="H30" s="343"/>
    </row>
    <row r="31" spans="1:8" ht="15.75">
      <c r="A31" s="90" t="s">
        <v>30</v>
      </c>
      <c r="B31" s="91" t="s">
        <v>143</v>
      </c>
      <c r="C31" s="203">
        <f>E31+'01'!E35</f>
        <v>0</v>
      </c>
      <c r="D31" s="204">
        <f>E31+'01'!Q35</f>
        <v>0</v>
      </c>
      <c r="E31" s="343"/>
      <c r="F31" s="203">
        <f>H31+'02'!D35</f>
        <v>0</v>
      </c>
      <c r="G31" s="203">
        <f>H31+'02'!Q35</f>
        <v>0</v>
      </c>
      <c r="H31" s="343"/>
    </row>
    <row r="32" spans="1:8" ht="15.75">
      <c r="A32" s="90" t="s">
        <v>104</v>
      </c>
      <c r="B32" s="91" t="s">
        <v>142</v>
      </c>
      <c r="C32" s="203">
        <f>E32+'01'!E36</f>
        <v>0</v>
      </c>
      <c r="D32" s="204">
        <f>E32+'01'!Q36</f>
        <v>0</v>
      </c>
      <c r="E32" s="343"/>
      <c r="F32" s="203">
        <f>H32+'02'!D36</f>
        <v>0</v>
      </c>
      <c r="G32" s="203">
        <f>H32+'02'!Q36</f>
        <v>0</v>
      </c>
      <c r="H32" s="343"/>
    </row>
    <row r="33" spans="1:8" ht="15.75">
      <c r="A33" s="90" t="s">
        <v>101</v>
      </c>
      <c r="B33" s="91" t="s">
        <v>102</v>
      </c>
      <c r="C33" s="203">
        <f>E33+'01'!E37</f>
        <v>0</v>
      </c>
      <c r="D33" s="204">
        <f>E33+'01'!Q37</f>
        <v>0</v>
      </c>
      <c r="E33" s="343"/>
      <c r="F33" s="203">
        <f>H33+'02'!D37</f>
        <v>0</v>
      </c>
      <c r="G33" s="203">
        <f>H33+'02'!Q37</f>
        <v>0</v>
      </c>
      <c r="H33" s="343"/>
    </row>
  </sheetData>
  <sheetProtection formatCells="0" formatColumns="0" formatRows="0" insertColumns="0" insertRows="0"/>
  <mergeCells count="7">
    <mergeCell ref="A1:H1"/>
    <mergeCell ref="A2:H2"/>
    <mergeCell ref="F3:H3"/>
    <mergeCell ref="C4:E4"/>
    <mergeCell ref="F4:H4"/>
    <mergeCell ref="A4:A5"/>
    <mergeCell ref="B4:B5"/>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37"/>
  <sheetViews>
    <sheetView view="pageBreakPreview" zoomScaleNormal="90" zoomScaleSheetLayoutView="100" zoomScalePageLayoutView="0" workbookViewId="0" topLeftCell="A22">
      <selection activeCell="D17" sqref="D17"/>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16384" width="9.00390625" style="3" customWidth="1"/>
  </cols>
  <sheetData>
    <row r="1" spans="1:4" s="9" customFormat="1" ht="60" customHeight="1">
      <c r="A1" s="528" t="s">
        <v>99</v>
      </c>
      <c r="B1" s="529"/>
      <c r="C1" s="529"/>
      <c r="D1" s="529"/>
    </row>
    <row r="2" spans="1:4" s="10" customFormat="1" ht="18.75" customHeight="1">
      <c r="A2" s="530" t="s">
        <v>20</v>
      </c>
      <c r="B2" s="531"/>
      <c r="C2" s="19" t="s">
        <v>88</v>
      </c>
      <c r="D2" s="19" t="s">
        <v>91</v>
      </c>
    </row>
    <row r="3" spans="1:4" s="2" customFormat="1" ht="18" customHeight="1">
      <c r="A3" s="21" t="s">
        <v>13</v>
      </c>
      <c r="B3" s="22" t="s">
        <v>87</v>
      </c>
      <c r="C3" s="223">
        <f>C4+C5+C7+C8+C9+C11</f>
        <v>2</v>
      </c>
      <c r="D3" s="223">
        <f>D4+D5+D6+D7+D8+D10+D11</f>
        <v>17</v>
      </c>
    </row>
    <row r="4" spans="1:4" s="2" customFormat="1" ht="18" customHeight="1">
      <c r="A4" s="20" t="s">
        <v>15</v>
      </c>
      <c r="B4" s="23" t="s">
        <v>307</v>
      </c>
      <c r="C4" s="224">
        <v>1</v>
      </c>
      <c r="D4" s="224">
        <v>1</v>
      </c>
    </row>
    <row r="5" spans="1:4" s="2" customFormat="1" ht="18" customHeight="1">
      <c r="A5" s="20" t="s">
        <v>16</v>
      </c>
      <c r="B5" s="23" t="s">
        <v>308</v>
      </c>
      <c r="C5" s="224">
        <v>0</v>
      </c>
      <c r="D5" s="224"/>
    </row>
    <row r="6" spans="1:4" s="2" customFormat="1" ht="18" customHeight="1">
      <c r="A6" s="20" t="s">
        <v>41</v>
      </c>
      <c r="B6" s="23" t="s">
        <v>309</v>
      </c>
      <c r="C6" s="225"/>
      <c r="D6" s="224">
        <v>14</v>
      </c>
    </row>
    <row r="7" spans="1:4" s="2" customFormat="1" ht="18" customHeight="1">
      <c r="A7" s="20" t="s">
        <v>43</v>
      </c>
      <c r="B7" s="23" t="s">
        <v>310</v>
      </c>
      <c r="C7" s="224">
        <v>1</v>
      </c>
      <c r="D7" s="224">
        <v>2</v>
      </c>
    </row>
    <row r="8" spans="1:4" s="2" customFormat="1" ht="18" customHeight="1">
      <c r="A8" s="20" t="s">
        <v>44</v>
      </c>
      <c r="B8" s="23" t="s">
        <v>311</v>
      </c>
      <c r="C8" s="224"/>
      <c r="D8" s="224"/>
    </row>
    <row r="9" spans="1:4" s="2" customFormat="1" ht="18" customHeight="1">
      <c r="A9" s="20" t="s">
        <v>77</v>
      </c>
      <c r="B9" s="23" t="s">
        <v>312</v>
      </c>
      <c r="C9" s="224">
        <v>0</v>
      </c>
      <c r="D9" s="225"/>
    </row>
    <row r="10" spans="1:4" s="2" customFormat="1" ht="18" customHeight="1">
      <c r="A10" s="20" t="s">
        <v>80</v>
      </c>
      <c r="B10" s="23" t="s">
        <v>313</v>
      </c>
      <c r="C10" s="225"/>
      <c r="D10" s="224"/>
    </row>
    <row r="11" spans="1:4" s="2" customFormat="1" ht="18" customHeight="1">
      <c r="A11" s="20" t="s">
        <v>83</v>
      </c>
      <c r="B11" s="23" t="s">
        <v>314</v>
      </c>
      <c r="C11" s="224"/>
      <c r="D11" s="224"/>
    </row>
    <row r="12" spans="1:4" ht="18" customHeight="1">
      <c r="A12" s="21" t="s">
        <v>14</v>
      </c>
      <c r="B12" s="22" t="s">
        <v>46</v>
      </c>
      <c r="C12" s="226">
        <f>SUM(C13:C15)</f>
        <v>1</v>
      </c>
      <c r="D12" s="226">
        <f>SUM(D13:D15)</f>
        <v>2</v>
      </c>
    </row>
    <row r="13" spans="1:4" ht="18" customHeight="1">
      <c r="A13" s="20" t="s">
        <v>17</v>
      </c>
      <c r="B13" s="24" t="s">
        <v>45</v>
      </c>
      <c r="C13" s="227"/>
      <c r="D13" s="224"/>
    </row>
    <row r="14" spans="1:4" ht="18" customHeight="1">
      <c r="A14" s="20" t="s">
        <v>18</v>
      </c>
      <c r="B14" s="24" t="s">
        <v>86</v>
      </c>
      <c r="C14" s="227"/>
      <c r="D14" s="224"/>
    </row>
    <row r="15" spans="1:4" s="2" customFormat="1" ht="18" customHeight="1">
      <c r="A15" s="20" t="s">
        <v>111</v>
      </c>
      <c r="B15" s="23" t="s">
        <v>109</v>
      </c>
      <c r="C15" s="224">
        <v>1</v>
      </c>
      <c r="D15" s="224">
        <v>2</v>
      </c>
    </row>
    <row r="16" spans="1:4" ht="18" customHeight="1">
      <c r="A16" s="21" t="s">
        <v>19</v>
      </c>
      <c r="B16" s="22" t="s">
        <v>84</v>
      </c>
      <c r="C16" s="226">
        <f>C17+C18+C20+C21+C22+C23+C25</f>
        <v>2</v>
      </c>
      <c r="D16" s="427">
        <f>SUM(D17:D25)</f>
        <v>2</v>
      </c>
    </row>
    <row r="17" spans="1:4" s="2" customFormat="1" ht="18" customHeight="1">
      <c r="A17" s="20" t="s">
        <v>47</v>
      </c>
      <c r="B17" s="23" t="s">
        <v>66</v>
      </c>
      <c r="C17" s="224"/>
      <c r="D17" s="224"/>
    </row>
    <row r="18" spans="1:4" s="2" customFormat="1" ht="18" customHeight="1">
      <c r="A18" s="20" t="s">
        <v>48</v>
      </c>
      <c r="B18" s="23" t="s">
        <v>67</v>
      </c>
      <c r="C18" s="224"/>
      <c r="D18" s="224"/>
    </row>
    <row r="19" spans="1:4" s="2" customFormat="1" ht="18" customHeight="1">
      <c r="A19" s="20" t="s">
        <v>92</v>
      </c>
      <c r="B19" s="23" t="s">
        <v>79</v>
      </c>
      <c r="C19" s="225"/>
      <c r="D19" s="224">
        <v>1</v>
      </c>
    </row>
    <row r="20" spans="1:4" s="16" customFormat="1" ht="18" customHeight="1">
      <c r="A20" s="20" t="s">
        <v>93</v>
      </c>
      <c r="B20" s="23" t="s">
        <v>68</v>
      </c>
      <c r="C20" s="224">
        <v>2</v>
      </c>
      <c r="D20" s="224">
        <v>1</v>
      </c>
    </row>
    <row r="21" spans="1:4" s="2" customFormat="1" ht="18" customHeight="1">
      <c r="A21" s="20" t="s">
        <v>112</v>
      </c>
      <c r="B21" s="23" t="s">
        <v>69</v>
      </c>
      <c r="C21" s="224"/>
      <c r="D21" s="224"/>
    </row>
    <row r="22" spans="1:4" s="2" customFormat="1" ht="18" customHeight="1">
      <c r="A22" s="20" t="s">
        <v>113</v>
      </c>
      <c r="B22" s="23" t="s">
        <v>70</v>
      </c>
      <c r="C22" s="224"/>
      <c r="D22" s="224"/>
    </row>
    <row r="23" spans="1:4" s="2" customFormat="1" ht="18" customHeight="1">
      <c r="A23" s="20" t="s">
        <v>114</v>
      </c>
      <c r="B23" s="23" t="s">
        <v>71</v>
      </c>
      <c r="C23" s="224"/>
      <c r="D23" s="224"/>
    </row>
    <row r="24" spans="1:4" s="2" customFormat="1" ht="18" customHeight="1">
      <c r="A24" s="20" t="s">
        <v>115</v>
      </c>
      <c r="B24" s="23" t="s">
        <v>78</v>
      </c>
      <c r="C24" s="225"/>
      <c r="D24" s="224"/>
    </row>
    <row r="25" spans="1:4" s="16" customFormat="1" ht="18" customHeight="1">
      <c r="A25" s="20" t="s">
        <v>116</v>
      </c>
      <c r="B25" s="23" t="s">
        <v>72</v>
      </c>
      <c r="C25" s="224"/>
      <c r="D25" s="224"/>
    </row>
    <row r="26" spans="1:4" s="13" customFormat="1" ht="18" customHeight="1">
      <c r="A26" s="21" t="s">
        <v>22</v>
      </c>
      <c r="B26" s="22" t="s">
        <v>85</v>
      </c>
      <c r="C26" s="226">
        <f>C27+C28</f>
        <v>3</v>
      </c>
      <c r="D26" s="226">
        <f>D27+D28</f>
        <v>2</v>
      </c>
    </row>
    <row r="27" spans="1:4" s="14" customFormat="1" ht="18" customHeight="1">
      <c r="A27" s="20" t="s">
        <v>49</v>
      </c>
      <c r="B27" s="23" t="s">
        <v>73</v>
      </c>
      <c r="C27" s="224">
        <v>3</v>
      </c>
      <c r="D27" s="224">
        <v>2</v>
      </c>
    </row>
    <row r="28" spans="1:4" s="15" customFormat="1" ht="18" customHeight="1">
      <c r="A28" s="20" t="s">
        <v>50</v>
      </c>
      <c r="B28" s="23" t="s">
        <v>74</v>
      </c>
      <c r="C28" s="224">
        <v>0</v>
      </c>
      <c r="D28" s="224"/>
    </row>
    <row r="29" spans="1:4" s="2" customFormat="1" ht="18" customHeight="1">
      <c r="A29" s="32" t="s">
        <v>23</v>
      </c>
      <c r="B29" s="33" t="s">
        <v>110</v>
      </c>
      <c r="C29" s="226">
        <f>SUM(C30:C33)</f>
        <v>241</v>
      </c>
      <c r="D29" s="226">
        <f>SUM(D30:D33)</f>
        <v>143</v>
      </c>
    </row>
    <row r="30" spans="1:4" s="2" customFormat="1" ht="18" customHeight="1">
      <c r="A30" s="30" t="s">
        <v>76</v>
      </c>
      <c r="B30" s="31" t="s">
        <v>63</v>
      </c>
      <c r="C30" s="226">
        <v>239</v>
      </c>
      <c r="D30" s="224">
        <v>137</v>
      </c>
    </row>
    <row r="31" spans="1:4" s="17" customFormat="1" ht="18" customHeight="1">
      <c r="A31" s="30" t="s">
        <v>51</v>
      </c>
      <c r="B31" s="31" t="s">
        <v>64</v>
      </c>
      <c r="C31" s="226">
        <v>0</v>
      </c>
      <c r="D31" s="224"/>
    </row>
    <row r="32" spans="1:4" s="17" customFormat="1" ht="18" customHeight="1">
      <c r="A32" s="30" t="s">
        <v>52</v>
      </c>
      <c r="B32" s="31" t="s">
        <v>65</v>
      </c>
      <c r="C32" s="226">
        <v>2</v>
      </c>
      <c r="D32" s="224">
        <v>6</v>
      </c>
    </row>
    <row r="33" spans="1:4" s="18" customFormat="1" ht="18" customHeight="1">
      <c r="A33" s="30" t="s">
        <v>117</v>
      </c>
      <c r="B33" s="31" t="s">
        <v>130</v>
      </c>
      <c r="C33" s="298"/>
      <c r="D33" s="299"/>
    </row>
    <row r="34" spans="1:4" s="18" customFormat="1" ht="18" customHeight="1">
      <c r="A34" s="32" t="s">
        <v>24</v>
      </c>
      <c r="B34" s="33" t="s">
        <v>135</v>
      </c>
      <c r="C34" s="226">
        <v>296</v>
      </c>
      <c r="D34" s="224">
        <v>166</v>
      </c>
    </row>
    <row r="35" spans="1:4" s="18" customFormat="1" ht="42" customHeight="1">
      <c r="A35" s="532" t="s">
        <v>140</v>
      </c>
      <c r="B35" s="532"/>
      <c r="C35" s="532"/>
      <c r="D35" s="532"/>
    </row>
    <row r="36" spans="1:4" ht="15.75">
      <c r="A36" s="409"/>
      <c r="B36" s="409"/>
      <c r="C36" s="410"/>
      <c r="D36" s="412"/>
    </row>
    <row r="37" ht="15.75">
      <c r="D37" s="411"/>
    </row>
  </sheetData>
  <sheetProtection formatCells="0" formatColumns="0" formatRows="0"/>
  <mergeCells count="3">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U42"/>
  <sheetViews>
    <sheetView view="pageBreakPreview" zoomScale="70" zoomScaleSheetLayoutView="70" zoomScalePageLayoutView="0" workbookViewId="0" topLeftCell="A1">
      <selection activeCell="F11" sqref="F11"/>
    </sheetView>
  </sheetViews>
  <sheetFormatPr defaultColWidth="9.00390625" defaultRowHeight="15.75"/>
  <cols>
    <col min="1" max="1" width="3.75390625" style="4" customWidth="1"/>
    <col min="2" max="2" width="25.125" style="4" customWidth="1"/>
    <col min="3" max="3" width="10.625" style="4" customWidth="1"/>
    <col min="4" max="4" width="9.875" style="4" customWidth="1"/>
    <col min="5" max="5" width="9.25390625" style="4" bestFit="1" customWidth="1"/>
    <col min="6" max="6" width="9.25390625" style="4" customWidth="1"/>
    <col min="7" max="7" width="6.25390625" style="4" customWidth="1"/>
    <col min="8" max="10" width="10.625" style="4" customWidth="1"/>
    <col min="11" max="11" width="9.875" style="4" customWidth="1"/>
    <col min="12" max="12" width="9.375" style="4" customWidth="1"/>
    <col min="13" max="13" width="7.625" style="8" customWidth="1"/>
    <col min="14" max="14" width="10.00390625" style="8" bestFit="1" customWidth="1"/>
    <col min="15" max="15" width="7.75390625" style="8" customWidth="1"/>
    <col min="16" max="16" width="7.25390625" style="8" customWidth="1"/>
    <col min="17" max="17" width="10.375" style="8" customWidth="1"/>
    <col min="18" max="18" width="7.00390625" style="8" customWidth="1"/>
    <col min="19" max="19" width="7.875" style="8" customWidth="1"/>
    <col min="20" max="20" width="9.375" style="8" customWidth="1"/>
    <col min="21" max="21" width="7.375" style="8" customWidth="1"/>
    <col min="22" max="16384" width="9.00390625" style="4" customWidth="1"/>
  </cols>
  <sheetData>
    <row r="1" spans="1:21" ht="65.25" customHeight="1">
      <c r="A1" s="545" t="s">
        <v>316</v>
      </c>
      <c r="B1" s="545"/>
      <c r="C1" s="545"/>
      <c r="D1" s="545"/>
      <c r="E1" s="505" t="s">
        <v>446</v>
      </c>
      <c r="F1" s="505"/>
      <c r="G1" s="505"/>
      <c r="H1" s="505"/>
      <c r="I1" s="505"/>
      <c r="J1" s="505"/>
      <c r="K1" s="505"/>
      <c r="L1" s="505"/>
      <c r="M1" s="505"/>
      <c r="N1" s="505"/>
      <c r="O1" s="505"/>
      <c r="P1" s="542" t="str">
        <f>TT!C2</f>
        <v>Đơn vị  báo cáo: 
Đơn vị nhận báo cáo: </v>
      </c>
      <c r="Q1" s="542"/>
      <c r="R1" s="542"/>
      <c r="S1" s="542"/>
      <c r="T1" s="542"/>
      <c r="U1" s="542"/>
    </row>
    <row r="2" spans="1:21" ht="17.25" customHeight="1">
      <c r="A2" s="25"/>
      <c r="B2" s="6"/>
      <c r="C2" s="27"/>
      <c r="D2" s="6"/>
      <c r="E2" s="6"/>
      <c r="F2" s="6"/>
      <c r="G2" s="6"/>
      <c r="H2" s="35"/>
      <c r="I2" s="36"/>
      <c r="J2" s="37"/>
      <c r="K2" s="37"/>
      <c r="L2" s="37"/>
      <c r="M2" s="38"/>
      <c r="N2" s="26"/>
      <c r="O2" s="26"/>
      <c r="P2" s="546" t="s">
        <v>161</v>
      </c>
      <c r="Q2" s="546"/>
      <c r="R2" s="546"/>
      <c r="S2" s="546"/>
      <c r="T2" s="546"/>
      <c r="U2" s="546"/>
    </row>
    <row r="3" spans="1:21" s="11" customFormat="1" ht="15.75" customHeight="1">
      <c r="A3" s="547" t="s">
        <v>136</v>
      </c>
      <c r="B3" s="547" t="s">
        <v>157</v>
      </c>
      <c r="C3" s="544" t="s">
        <v>134</v>
      </c>
      <c r="D3" s="544" t="s">
        <v>4</v>
      </c>
      <c r="E3" s="544"/>
      <c r="F3" s="544" t="s">
        <v>36</v>
      </c>
      <c r="G3" s="543" t="s">
        <v>158</v>
      </c>
      <c r="H3" s="544" t="s">
        <v>37</v>
      </c>
      <c r="I3" s="555" t="s">
        <v>4</v>
      </c>
      <c r="J3" s="556"/>
      <c r="K3" s="556"/>
      <c r="L3" s="556"/>
      <c r="M3" s="556"/>
      <c r="N3" s="556"/>
      <c r="O3" s="556"/>
      <c r="P3" s="556"/>
      <c r="Q3" s="556"/>
      <c r="R3" s="556"/>
      <c r="S3" s="556"/>
      <c r="T3" s="550" t="s">
        <v>103</v>
      </c>
      <c r="U3" s="553" t="s">
        <v>160</v>
      </c>
    </row>
    <row r="4" spans="1:21" s="12" customFormat="1" ht="15.75" customHeight="1">
      <c r="A4" s="548"/>
      <c r="B4" s="548"/>
      <c r="C4" s="544"/>
      <c r="D4" s="544" t="s">
        <v>137</v>
      </c>
      <c r="E4" s="544" t="s">
        <v>62</v>
      </c>
      <c r="F4" s="544"/>
      <c r="G4" s="543"/>
      <c r="H4" s="544"/>
      <c r="I4" s="544" t="s">
        <v>61</v>
      </c>
      <c r="J4" s="544" t="s">
        <v>4</v>
      </c>
      <c r="K4" s="544"/>
      <c r="L4" s="544"/>
      <c r="M4" s="544"/>
      <c r="N4" s="544"/>
      <c r="O4" s="544"/>
      <c r="P4" s="544"/>
      <c r="Q4" s="543" t="s">
        <v>139</v>
      </c>
      <c r="R4" s="544" t="s">
        <v>148</v>
      </c>
      <c r="S4" s="557" t="s">
        <v>81</v>
      </c>
      <c r="T4" s="551"/>
      <c r="U4" s="554"/>
    </row>
    <row r="5" spans="1:21" s="11" customFormat="1" ht="15.75" customHeight="1">
      <c r="A5" s="548"/>
      <c r="B5" s="548"/>
      <c r="C5" s="544"/>
      <c r="D5" s="544"/>
      <c r="E5" s="544"/>
      <c r="F5" s="544"/>
      <c r="G5" s="543"/>
      <c r="H5" s="544"/>
      <c r="I5" s="544"/>
      <c r="J5" s="544" t="s">
        <v>96</v>
      </c>
      <c r="K5" s="544" t="s">
        <v>4</v>
      </c>
      <c r="L5" s="544"/>
      <c r="M5" s="544"/>
      <c r="N5" s="544" t="s">
        <v>42</v>
      </c>
      <c r="O5" s="544" t="s">
        <v>147</v>
      </c>
      <c r="P5" s="544" t="s">
        <v>46</v>
      </c>
      <c r="Q5" s="543"/>
      <c r="R5" s="544"/>
      <c r="S5" s="557"/>
      <c r="T5" s="551"/>
      <c r="U5" s="554"/>
    </row>
    <row r="6" spans="1:21" s="11" customFormat="1" ht="15.75" customHeight="1">
      <c r="A6" s="548"/>
      <c r="B6" s="548"/>
      <c r="C6" s="544"/>
      <c r="D6" s="544"/>
      <c r="E6" s="544"/>
      <c r="F6" s="544"/>
      <c r="G6" s="543"/>
      <c r="H6" s="544"/>
      <c r="I6" s="544"/>
      <c r="J6" s="544"/>
      <c r="K6" s="544"/>
      <c r="L6" s="544"/>
      <c r="M6" s="544"/>
      <c r="N6" s="544"/>
      <c r="O6" s="544"/>
      <c r="P6" s="544"/>
      <c r="Q6" s="543"/>
      <c r="R6" s="544"/>
      <c r="S6" s="557"/>
      <c r="T6" s="551"/>
      <c r="U6" s="554"/>
    </row>
    <row r="7" spans="1:21" s="11" customFormat="1" ht="57" customHeight="1">
      <c r="A7" s="549"/>
      <c r="B7" s="549"/>
      <c r="C7" s="544"/>
      <c r="D7" s="544"/>
      <c r="E7" s="544"/>
      <c r="F7" s="544"/>
      <c r="G7" s="543"/>
      <c r="H7" s="544"/>
      <c r="I7" s="544"/>
      <c r="J7" s="544"/>
      <c r="K7" s="57" t="s">
        <v>39</v>
      </c>
      <c r="L7" s="57" t="s">
        <v>138</v>
      </c>
      <c r="M7" s="57" t="s">
        <v>156</v>
      </c>
      <c r="N7" s="544"/>
      <c r="O7" s="544"/>
      <c r="P7" s="544"/>
      <c r="Q7" s="543"/>
      <c r="R7" s="544"/>
      <c r="S7" s="557"/>
      <c r="T7" s="552"/>
      <c r="U7" s="554"/>
    </row>
    <row r="8" spans="1:21" ht="18" customHeight="1">
      <c r="A8" s="558" t="s">
        <v>3</v>
      </c>
      <c r="B8" s="559"/>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row>
    <row r="9" spans="1:21" s="386" customFormat="1" ht="15" customHeight="1">
      <c r="A9" s="560" t="s">
        <v>10</v>
      </c>
      <c r="B9" s="561"/>
      <c r="C9" s="384">
        <f>C10+C24</f>
        <v>238563288</v>
      </c>
      <c r="D9" s="384">
        <f aca="true" t="shared" si="0" ref="D9:T9">D10+D24</f>
        <v>173890070</v>
      </c>
      <c r="E9" s="384">
        <f t="shared" si="0"/>
        <v>64673218</v>
      </c>
      <c r="F9" s="384">
        <f t="shared" si="0"/>
        <v>824189</v>
      </c>
      <c r="G9" s="384">
        <f t="shared" si="0"/>
        <v>709319</v>
      </c>
      <c r="H9" s="384">
        <f t="shared" si="0"/>
        <v>237029780</v>
      </c>
      <c r="I9" s="384">
        <f t="shared" si="0"/>
        <v>185289405</v>
      </c>
      <c r="J9" s="384">
        <f t="shared" si="0"/>
        <v>24984322</v>
      </c>
      <c r="K9" s="384">
        <f t="shared" si="0"/>
        <v>19188291</v>
      </c>
      <c r="L9" s="384">
        <f t="shared" si="0"/>
        <v>5724540</v>
      </c>
      <c r="M9" s="384">
        <f t="shared" si="0"/>
        <v>71491</v>
      </c>
      <c r="N9" s="384">
        <f t="shared" si="0"/>
        <v>160185945</v>
      </c>
      <c r="O9" s="384">
        <f t="shared" si="0"/>
        <v>98050</v>
      </c>
      <c r="P9" s="384">
        <f t="shared" si="0"/>
        <v>21088</v>
      </c>
      <c r="Q9" s="384">
        <f t="shared" si="0"/>
        <v>51376356</v>
      </c>
      <c r="R9" s="384">
        <f t="shared" si="0"/>
        <v>148050</v>
      </c>
      <c r="S9" s="384">
        <f t="shared" si="0"/>
        <v>215969</v>
      </c>
      <c r="T9" s="384">
        <f t="shared" si="0"/>
        <v>212045458</v>
      </c>
      <c r="U9" s="385">
        <f>IF(I9&lt;&gt;0,J9/I9,"")</f>
        <v>0.1348394529088158</v>
      </c>
    </row>
    <row r="10" spans="1:21" s="47" customFormat="1" ht="15.75" customHeight="1">
      <c r="A10" s="387" t="s">
        <v>0</v>
      </c>
      <c r="B10" s="388" t="s">
        <v>89</v>
      </c>
      <c r="C10" s="384">
        <f>SUM(C11:C23)</f>
        <v>72043757</v>
      </c>
      <c r="D10" s="384">
        <f aca="true" t="shared" si="1" ref="D10:T10">SUM(D11:D23)</f>
        <v>58394527</v>
      </c>
      <c r="E10" s="384">
        <f t="shared" si="1"/>
        <v>13649230</v>
      </c>
      <c r="F10" s="384">
        <f t="shared" si="1"/>
        <v>234489</v>
      </c>
      <c r="G10" s="384">
        <f t="shared" si="1"/>
        <v>0</v>
      </c>
      <c r="H10" s="384">
        <f t="shared" si="1"/>
        <v>71809268</v>
      </c>
      <c r="I10" s="384">
        <f t="shared" si="1"/>
        <v>55780938</v>
      </c>
      <c r="J10" s="384">
        <f t="shared" si="1"/>
        <v>12033292</v>
      </c>
      <c r="K10" s="384">
        <f t="shared" si="1"/>
        <v>11797607</v>
      </c>
      <c r="L10" s="384">
        <f t="shared" si="1"/>
        <v>164194</v>
      </c>
      <c r="M10" s="384">
        <f t="shared" si="1"/>
        <v>71491</v>
      </c>
      <c r="N10" s="384">
        <f t="shared" si="1"/>
        <v>43746558</v>
      </c>
      <c r="O10" s="384">
        <f t="shared" si="1"/>
        <v>0</v>
      </c>
      <c r="P10" s="384">
        <f t="shared" si="1"/>
        <v>1088</v>
      </c>
      <c r="Q10" s="384">
        <f t="shared" si="1"/>
        <v>15789996</v>
      </c>
      <c r="R10" s="384">
        <f t="shared" si="1"/>
        <v>58050</v>
      </c>
      <c r="S10" s="384">
        <f t="shared" si="1"/>
        <v>180284</v>
      </c>
      <c r="T10" s="384">
        <f t="shared" si="1"/>
        <v>59775976</v>
      </c>
      <c r="U10" s="389">
        <f aca="true" t="shared" si="2" ref="U10:U37">IF(I10&lt;&gt;0,J10/I10,"")</f>
        <v>0.21572408839736615</v>
      </c>
    </row>
    <row r="11" spans="1:21" s="47" customFormat="1" ht="15.75" customHeight="1">
      <c r="A11" s="45" t="s">
        <v>13</v>
      </c>
      <c r="B11" s="46" t="s">
        <v>31</v>
      </c>
      <c r="C11" s="390">
        <f>D11+E11</f>
        <v>4110621</v>
      </c>
      <c r="D11" s="391">
        <v>2201877</v>
      </c>
      <c r="E11" s="391">
        <v>1908744</v>
      </c>
      <c r="F11" s="391">
        <v>400</v>
      </c>
      <c r="G11" s="391"/>
      <c r="H11" s="390">
        <f>I11+Q11+R11+S11</f>
        <v>4110221</v>
      </c>
      <c r="I11" s="390">
        <f>J11+N11+O11+P11</f>
        <v>3601438</v>
      </c>
      <c r="J11" s="392">
        <f>K11+L11+M11</f>
        <v>1329285</v>
      </c>
      <c r="K11" s="391">
        <v>1315785</v>
      </c>
      <c r="L11" s="391">
        <v>13500</v>
      </c>
      <c r="M11" s="391"/>
      <c r="N11" s="391">
        <v>2272153</v>
      </c>
      <c r="O11" s="391"/>
      <c r="P11" s="391"/>
      <c r="Q11" s="391">
        <v>270449</v>
      </c>
      <c r="R11" s="391">
        <v>58050</v>
      </c>
      <c r="S11" s="391">
        <v>180284</v>
      </c>
      <c r="T11" s="390">
        <f>SUM(N11:S11)</f>
        <v>2780936</v>
      </c>
      <c r="U11" s="389">
        <f t="shared" si="2"/>
        <v>0.3690983990283881</v>
      </c>
    </row>
    <row r="12" spans="1:21" s="47" customFormat="1" ht="15.75" customHeight="1">
      <c r="A12" s="45" t="s">
        <v>14</v>
      </c>
      <c r="B12" s="178" t="s">
        <v>33</v>
      </c>
      <c r="C12" s="390">
        <f aca="true" t="shared" si="3" ref="C12:C37">D12+E12</f>
        <v>1044557</v>
      </c>
      <c r="D12" s="391">
        <v>673908</v>
      </c>
      <c r="E12" s="391">
        <v>370649</v>
      </c>
      <c r="F12" s="391">
        <v>1700</v>
      </c>
      <c r="G12" s="391"/>
      <c r="H12" s="390">
        <f aca="true" t="shared" si="4" ref="H12:H23">I12+Q12+R12+S12</f>
        <v>1042857</v>
      </c>
      <c r="I12" s="390">
        <f aca="true" t="shared" si="5" ref="I12:I37">J12+N12+O12+P12</f>
        <v>897420</v>
      </c>
      <c r="J12" s="392">
        <f aca="true" t="shared" si="6" ref="J12:J23">K12+L12+M12</f>
        <v>166492</v>
      </c>
      <c r="K12" s="391">
        <v>166492</v>
      </c>
      <c r="L12" s="391"/>
      <c r="M12" s="391"/>
      <c r="N12" s="391">
        <v>730928</v>
      </c>
      <c r="O12" s="391"/>
      <c r="P12" s="391"/>
      <c r="Q12" s="391">
        <v>145437</v>
      </c>
      <c r="R12" s="391"/>
      <c r="S12" s="391"/>
      <c r="T12" s="390">
        <f aca="true" t="shared" si="7" ref="T12:T23">SUM(N12:S12)</f>
        <v>876365</v>
      </c>
      <c r="U12" s="389">
        <f t="shared" si="2"/>
        <v>0.18552294354928572</v>
      </c>
    </row>
    <row r="13" spans="1:21" s="47" customFormat="1" ht="15.75" customHeight="1">
      <c r="A13" s="45" t="s">
        <v>19</v>
      </c>
      <c r="B13" s="179" t="s">
        <v>141</v>
      </c>
      <c r="C13" s="390">
        <f t="shared" si="3"/>
        <v>140347</v>
      </c>
      <c r="D13" s="391">
        <v>88503</v>
      </c>
      <c r="E13" s="391">
        <v>51844</v>
      </c>
      <c r="F13" s="391"/>
      <c r="G13" s="391"/>
      <c r="H13" s="390">
        <f t="shared" si="4"/>
        <v>140347</v>
      </c>
      <c r="I13" s="390">
        <f t="shared" si="5"/>
        <v>72366</v>
      </c>
      <c r="J13" s="392">
        <f t="shared" si="6"/>
        <v>25202</v>
      </c>
      <c r="K13" s="391">
        <v>25202</v>
      </c>
      <c r="L13" s="391"/>
      <c r="M13" s="391"/>
      <c r="N13" s="391">
        <v>47164</v>
      </c>
      <c r="O13" s="391"/>
      <c r="P13" s="391"/>
      <c r="Q13" s="391">
        <v>67981</v>
      </c>
      <c r="R13" s="391"/>
      <c r="S13" s="391"/>
      <c r="T13" s="390">
        <f t="shared" si="7"/>
        <v>115145</v>
      </c>
      <c r="U13" s="389">
        <f t="shared" si="2"/>
        <v>0.34825746897714394</v>
      </c>
    </row>
    <row r="14" spans="1:21" s="47" customFormat="1" ht="15.75" customHeight="1">
      <c r="A14" s="45" t="s">
        <v>22</v>
      </c>
      <c r="B14" s="46" t="s">
        <v>145</v>
      </c>
      <c r="C14" s="390">
        <f t="shared" si="3"/>
        <v>3926991</v>
      </c>
      <c r="D14" s="391">
        <v>1354391</v>
      </c>
      <c r="E14" s="391">
        <v>2572600</v>
      </c>
      <c r="F14" s="391"/>
      <c r="G14" s="391"/>
      <c r="H14" s="390">
        <f t="shared" si="4"/>
        <v>3926991</v>
      </c>
      <c r="I14" s="390">
        <f t="shared" si="5"/>
        <v>3926991</v>
      </c>
      <c r="J14" s="392">
        <f t="shared" si="6"/>
        <v>2524600</v>
      </c>
      <c r="K14" s="391">
        <v>2524600</v>
      </c>
      <c r="L14" s="391"/>
      <c r="M14" s="391"/>
      <c r="N14" s="391">
        <v>1402391</v>
      </c>
      <c r="O14" s="391"/>
      <c r="P14" s="391"/>
      <c r="Q14" s="391"/>
      <c r="R14" s="391"/>
      <c r="S14" s="391"/>
      <c r="T14" s="390">
        <f t="shared" si="7"/>
        <v>1402391</v>
      </c>
      <c r="U14" s="389">
        <f t="shared" si="2"/>
        <v>0.6428840809668268</v>
      </c>
    </row>
    <row r="15" spans="1:21" s="47" customFormat="1" ht="15.75" customHeight="1">
      <c r="A15" s="45" t="s">
        <v>23</v>
      </c>
      <c r="B15" s="49" t="s">
        <v>144</v>
      </c>
      <c r="C15" s="390">
        <f t="shared" si="3"/>
        <v>2485361</v>
      </c>
      <c r="D15" s="391">
        <v>1548965</v>
      </c>
      <c r="E15" s="391">
        <v>936396</v>
      </c>
      <c r="F15" s="391">
        <v>200</v>
      </c>
      <c r="G15" s="391"/>
      <c r="H15" s="390">
        <f t="shared" si="4"/>
        <v>2485161</v>
      </c>
      <c r="I15" s="390">
        <f t="shared" si="5"/>
        <v>1134599</v>
      </c>
      <c r="J15" s="392">
        <f t="shared" si="6"/>
        <v>941196</v>
      </c>
      <c r="K15" s="391">
        <v>941196</v>
      </c>
      <c r="L15" s="391"/>
      <c r="M15" s="391"/>
      <c r="N15" s="391">
        <v>193403</v>
      </c>
      <c r="O15" s="391"/>
      <c r="P15" s="391"/>
      <c r="Q15" s="391">
        <v>1350562</v>
      </c>
      <c r="R15" s="391"/>
      <c r="S15" s="391"/>
      <c r="T15" s="390">
        <f t="shared" si="7"/>
        <v>1543965</v>
      </c>
      <c r="U15" s="389">
        <f t="shared" si="2"/>
        <v>0.8295406570955906</v>
      </c>
    </row>
    <row r="16" spans="1:21" s="47" customFormat="1" ht="15.75" customHeight="1">
      <c r="A16" s="45" t="s">
        <v>24</v>
      </c>
      <c r="B16" s="46" t="s">
        <v>128</v>
      </c>
      <c r="C16" s="390">
        <f t="shared" si="3"/>
        <v>34717770</v>
      </c>
      <c r="D16" s="393">
        <v>27661844</v>
      </c>
      <c r="E16" s="391">
        <v>7055926</v>
      </c>
      <c r="F16" s="391">
        <v>232189</v>
      </c>
      <c r="G16" s="391"/>
      <c r="H16" s="390">
        <f t="shared" si="4"/>
        <v>34485581</v>
      </c>
      <c r="I16" s="390">
        <f t="shared" si="5"/>
        <v>22323169</v>
      </c>
      <c r="J16" s="392">
        <f t="shared" si="6"/>
        <v>6126477</v>
      </c>
      <c r="K16" s="391">
        <v>5985486</v>
      </c>
      <c r="L16" s="391">
        <v>69500</v>
      </c>
      <c r="M16" s="391">
        <v>71491</v>
      </c>
      <c r="N16" s="391">
        <v>16195604</v>
      </c>
      <c r="O16" s="391"/>
      <c r="P16" s="391">
        <v>1088</v>
      </c>
      <c r="Q16" s="393">
        <v>12162412</v>
      </c>
      <c r="R16" s="391"/>
      <c r="S16" s="391"/>
      <c r="T16" s="390">
        <f t="shared" si="7"/>
        <v>28359104</v>
      </c>
      <c r="U16" s="389">
        <f t="shared" si="2"/>
        <v>0.27444477081188606</v>
      </c>
    </row>
    <row r="17" spans="1:21" s="47" customFormat="1" ht="15.75" customHeight="1">
      <c r="A17" s="45" t="s">
        <v>25</v>
      </c>
      <c r="B17" s="46" t="s">
        <v>129</v>
      </c>
      <c r="C17" s="390">
        <f t="shared" si="3"/>
        <v>558400</v>
      </c>
      <c r="D17" s="391">
        <v>558100</v>
      </c>
      <c r="E17" s="391">
        <v>300</v>
      </c>
      <c r="F17" s="391"/>
      <c r="G17" s="391"/>
      <c r="H17" s="390">
        <f t="shared" si="4"/>
        <v>558400</v>
      </c>
      <c r="I17" s="390">
        <f t="shared" si="5"/>
        <v>558400</v>
      </c>
      <c r="J17" s="392">
        <f t="shared" si="6"/>
        <v>300</v>
      </c>
      <c r="K17" s="391">
        <v>300</v>
      </c>
      <c r="L17" s="391">
        <v>0</v>
      </c>
      <c r="M17" s="391"/>
      <c r="N17" s="391">
        <v>558100</v>
      </c>
      <c r="O17" s="391"/>
      <c r="P17" s="391"/>
      <c r="Q17" s="391"/>
      <c r="R17" s="391"/>
      <c r="S17" s="391"/>
      <c r="T17" s="390">
        <f t="shared" si="7"/>
        <v>558100</v>
      </c>
      <c r="U17" s="389">
        <f t="shared" si="2"/>
        <v>0.0005372492836676218</v>
      </c>
    </row>
    <row r="18" spans="1:21" s="47" customFormat="1" ht="15.75" customHeight="1">
      <c r="A18" s="45" t="s">
        <v>26</v>
      </c>
      <c r="B18" s="46" t="s">
        <v>32</v>
      </c>
      <c r="C18" s="390">
        <f t="shared" si="3"/>
        <v>1620633</v>
      </c>
      <c r="D18" s="391">
        <v>867862</v>
      </c>
      <c r="E18" s="391">
        <v>752771</v>
      </c>
      <c r="F18" s="391"/>
      <c r="G18" s="391"/>
      <c r="H18" s="390">
        <f t="shared" si="4"/>
        <v>1620633</v>
      </c>
      <c r="I18" s="390">
        <f t="shared" si="5"/>
        <v>1523494</v>
      </c>
      <c r="J18" s="392">
        <f t="shared" si="6"/>
        <v>735006</v>
      </c>
      <c r="K18" s="391">
        <v>677006</v>
      </c>
      <c r="L18" s="391">
        <v>58000</v>
      </c>
      <c r="M18" s="391"/>
      <c r="N18" s="391">
        <v>788488</v>
      </c>
      <c r="O18" s="391"/>
      <c r="P18" s="391"/>
      <c r="Q18" s="394">
        <v>97139</v>
      </c>
      <c r="R18" s="391"/>
      <c r="S18" s="391"/>
      <c r="T18" s="390">
        <f t="shared" si="7"/>
        <v>885627</v>
      </c>
      <c r="U18" s="389">
        <f t="shared" si="2"/>
        <v>0.4824475843029247</v>
      </c>
    </row>
    <row r="19" spans="1:21" s="47" customFormat="1" ht="15.75" customHeight="1">
      <c r="A19" s="45" t="s">
        <v>27</v>
      </c>
      <c r="B19" s="46" t="s">
        <v>34</v>
      </c>
      <c r="C19" s="390">
        <f t="shared" si="3"/>
        <v>0</v>
      </c>
      <c r="D19" s="391">
        <v>0</v>
      </c>
      <c r="E19" s="391">
        <v>0</v>
      </c>
      <c r="F19" s="391"/>
      <c r="G19" s="391"/>
      <c r="H19" s="390">
        <f t="shared" si="4"/>
        <v>0</v>
      </c>
      <c r="I19" s="390">
        <f t="shared" si="5"/>
        <v>0</v>
      </c>
      <c r="J19" s="392">
        <f t="shared" si="6"/>
        <v>0</v>
      </c>
      <c r="K19" s="391">
        <v>0</v>
      </c>
      <c r="L19" s="391"/>
      <c r="M19" s="391"/>
      <c r="N19" s="391">
        <v>0</v>
      </c>
      <c r="O19" s="391"/>
      <c r="P19" s="391"/>
      <c r="Q19" s="391"/>
      <c r="R19" s="391"/>
      <c r="S19" s="391"/>
      <c r="T19" s="390">
        <f t="shared" si="7"/>
        <v>0</v>
      </c>
      <c r="U19" s="389">
        <f t="shared" si="2"/>
      </c>
    </row>
    <row r="20" spans="1:21" s="47" customFormat="1" ht="15.75" customHeight="1">
      <c r="A20" s="45" t="s">
        <v>29</v>
      </c>
      <c r="B20" s="46" t="s">
        <v>35</v>
      </c>
      <c r="C20" s="390">
        <f t="shared" si="3"/>
        <v>23439077</v>
      </c>
      <c r="D20" s="391">
        <v>23439077</v>
      </c>
      <c r="E20" s="391">
        <v>0</v>
      </c>
      <c r="F20" s="391"/>
      <c r="G20" s="391"/>
      <c r="H20" s="390">
        <f t="shared" si="4"/>
        <v>23439077</v>
      </c>
      <c r="I20" s="390">
        <f t="shared" si="5"/>
        <v>21743061</v>
      </c>
      <c r="J20" s="392">
        <f t="shared" si="6"/>
        <v>184734</v>
      </c>
      <c r="K20" s="391">
        <v>161540</v>
      </c>
      <c r="L20" s="391">
        <v>23194</v>
      </c>
      <c r="M20" s="391"/>
      <c r="N20" s="391">
        <v>21558327</v>
      </c>
      <c r="O20" s="391"/>
      <c r="P20" s="391"/>
      <c r="Q20" s="391">
        <v>1696016</v>
      </c>
      <c r="R20" s="391"/>
      <c r="S20" s="391"/>
      <c r="T20" s="390">
        <f t="shared" si="7"/>
        <v>23254343</v>
      </c>
      <c r="U20" s="389">
        <f t="shared" si="2"/>
        <v>0.008496227831030783</v>
      </c>
    </row>
    <row r="21" spans="1:21" s="47" customFormat="1" ht="15.75" customHeight="1">
      <c r="A21" s="45" t="s">
        <v>30</v>
      </c>
      <c r="B21" s="46" t="s">
        <v>143</v>
      </c>
      <c r="C21" s="390">
        <f t="shared" si="3"/>
        <v>0</v>
      </c>
      <c r="D21" s="391"/>
      <c r="E21" s="391"/>
      <c r="F21" s="391"/>
      <c r="G21" s="391"/>
      <c r="H21" s="390">
        <f t="shared" si="4"/>
        <v>0</v>
      </c>
      <c r="I21" s="390">
        <f t="shared" si="5"/>
        <v>0</v>
      </c>
      <c r="J21" s="392">
        <f t="shared" si="6"/>
        <v>0</v>
      </c>
      <c r="K21" s="391"/>
      <c r="L21" s="391"/>
      <c r="M21" s="391"/>
      <c r="N21" s="391"/>
      <c r="O21" s="391"/>
      <c r="P21" s="391"/>
      <c r="Q21" s="391"/>
      <c r="R21" s="391"/>
      <c r="S21" s="391"/>
      <c r="T21" s="390">
        <f t="shared" si="7"/>
        <v>0</v>
      </c>
      <c r="U21" s="389">
        <f t="shared" si="2"/>
      </c>
    </row>
    <row r="22" spans="1:21" s="47" customFormat="1" ht="15.75" customHeight="1">
      <c r="A22" s="45" t="s">
        <v>104</v>
      </c>
      <c r="B22" s="46" t="s">
        <v>142</v>
      </c>
      <c r="C22" s="390">
        <f t="shared" si="3"/>
        <v>0</v>
      </c>
      <c r="D22" s="391"/>
      <c r="E22" s="391"/>
      <c r="F22" s="391"/>
      <c r="G22" s="391"/>
      <c r="H22" s="390">
        <f t="shared" si="4"/>
        <v>0</v>
      </c>
      <c r="I22" s="390">
        <f t="shared" si="5"/>
        <v>0</v>
      </c>
      <c r="J22" s="392">
        <f t="shared" si="6"/>
        <v>0</v>
      </c>
      <c r="K22" s="391"/>
      <c r="L22" s="391"/>
      <c r="M22" s="391"/>
      <c r="N22" s="391"/>
      <c r="O22" s="391"/>
      <c r="P22" s="391"/>
      <c r="Q22" s="391"/>
      <c r="R22" s="391"/>
      <c r="S22" s="391"/>
      <c r="T22" s="390">
        <f t="shared" si="7"/>
        <v>0</v>
      </c>
      <c r="U22" s="389">
        <f t="shared" si="2"/>
      </c>
    </row>
    <row r="23" spans="1:21" s="47" customFormat="1" ht="15.75" customHeight="1">
      <c r="A23" s="45" t="s">
        <v>101</v>
      </c>
      <c r="B23" s="46" t="s">
        <v>102</v>
      </c>
      <c r="C23" s="390">
        <f t="shared" si="3"/>
        <v>0</v>
      </c>
      <c r="D23" s="391"/>
      <c r="E23" s="391"/>
      <c r="F23" s="391"/>
      <c r="G23" s="391"/>
      <c r="H23" s="390">
        <f t="shared" si="4"/>
        <v>0</v>
      </c>
      <c r="I23" s="390">
        <f t="shared" si="5"/>
        <v>0</v>
      </c>
      <c r="J23" s="392">
        <f t="shared" si="6"/>
        <v>0</v>
      </c>
      <c r="K23" s="391">
        <v>0</v>
      </c>
      <c r="L23" s="391">
        <v>0</v>
      </c>
      <c r="M23" s="391">
        <v>0</v>
      </c>
      <c r="N23" s="391">
        <v>0</v>
      </c>
      <c r="O23" s="391">
        <v>0</v>
      </c>
      <c r="P23" s="391">
        <v>0</v>
      </c>
      <c r="Q23" s="391">
        <v>0</v>
      </c>
      <c r="R23" s="391">
        <v>0</v>
      </c>
      <c r="S23" s="391">
        <v>0</v>
      </c>
      <c r="T23" s="390">
        <f t="shared" si="7"/>
        <v>0</v>
      </c>
      <c r="U23" s="389">
        <f t="shared" si="2"/>
      </c>
    </row>
    <row r="24" spans="1:21" s="47" customFormat="1" ht="15.75" customHeight="1">
      <c r="A24" s="387" t="s">
        <v>1</v>
      </c>
      <c r="B24" s="388" t="s">
        <v>90</v>
      </c>
      <c r="C24" s="384">
        <f>SUM(C25:C37)</f>
        <v>166519531</v>
      </c>
      <c r="D24" s="384">
        <f>SUM(D25:D37)</f>
        <v>115495543</v>
      </c>
      <c r="E24" s="384">
        <f aca="true" t="shared" si="8" ref="E24:T24">SUM(E25:E37)</f>
        <v>51023988</v>
      </c>
      <c r="F24" s="384">
        <f t="shared" si="8"/>
        <v>589700</v>
      </c>
      <c r="G24" s="384">
        <f t="shared" si="8"/>
        <v>709319</v>
      </c>
      <c r="H24" s="384">
        <f t="shared" si="8"/>
        <v>165220512</v>
      </c>
      <c r="I24" s="384">
        <f t="shared" si="8"/>
        <v>129508467</v>
      </c>
      <c r="J24" s="395">
        <f t="shared" si="8"/>
        <v>12951030</v>
      </c>
      <c r="K24" s="384">
        <f t="shared" si="8"/>
        <v>7390684</v>
      </c>
      <c r="L24" s="384">
        <f t="shared" si="8"/>
        <v>5560346</v>
      </c>
      <c r="M24" s="384">
        <f t="shared" si="8"/>
        <v>0</v>
      </c>
      <c r="N24" s="384">
        <f t="shared" si="8"/>
        <v>116439387</v>
      </c>
      <c r="O24" s="384">
        <f t="shared" si="8"/>
        <v>98050</v>
      </c>
      <c r="P24" s="384">
        <f t="shared" si="8"/>
        <v>20000</v>
      </c>
      <c r="Q24" s="384">
        <f t="shared" si="8"/>
        <v>35586360</v>
      </c>
      <c r="R24" s="384">
        <f t="shared" si="8"/>
        <v>90000</v>
      </c>
      <c r="S24" s="384">
        <f t="shared" si="8"/>
        <v>35685</v>
      </c>
      <c r="T24" s="384">
        <f t="shared" si="8"/>
        <v>152269482</v>
      </c>
      <c r="U24" s="389">
        <f t="shared" si="2"/>
        <v>0.1000014153514766</v>
      </c>
    </row>
    <row r="25" spans="1:21" s="47" customFormat="1" ht="15.75" customHeight="1">
      <c r="A25" s="45" t="s">
        <v>13</v>
      </c>
      <c r="B25" s="46" t="s">
        <v>31</v>
      </c>
      <c r="C25" s="390">
        <f t="shared" si="3"/>
        <v>82897722</v>
      </c>
      <c r="D25" s="391">
        <v>67567094</v>
      </c>
      <c r="E25" s="391">
        <v>15330628</v>
      </c>
      <c r="F25" s="391"/>
      <c r="G25" s="391">
        <v>300000</v>
      </c>
      <c r="H25" s="390">
        <f>I25+Q25+R25+S25</f>
        <v>82597722</v>
      </c>
      <c r="I25" s="390">
        <f t="shared" si="5"/>
        <v>64133531</v>
      </c>
      <c r="J25" s="392">
        <f>K25+L25+M25</f>
        <v>10456279</v>
      </c>
      <c r="K25" s="391">
        <v>5796205</v>
      </c>
      <c r="L25" s="391">
        <v>4660074</v>
      </c>
      <c r="M25" s="391"/>
      <c r="N25" s="391">
        <v>53677252</v>
      </c>
      <c r="O25" s="391"/>
      <c r="P25" s="391"/>
      <c r="Q25" s="391">
        <v>18338506</v>
      </c>
      <c r="R25" s="391">
        <v>90000</v>
      </c>
      <c r="S25" s="391">
        <v>35685</v>
      </c>
      <c r="T25" s="390">
        <f>SUM(N25:S25)</f>
        <v>72141443</v>
      </c>
      <c r="U25" s="389">
        <f t="shared" si="2"/>
        <v>0.16303919084074756</v>
      </c>
    </row>
    <row r="26" spans="1:21" s="47" customFormat="1" ht="15.75" customHeight="1">
      <c r="A26" s="45" t="s">
        <v>14</v>
      </c>
      <c r="B26" s="178" t="s">
        <v>33</v>
      </c>
      <c r="C26" s="390">
        <f t="shared" si="3"/>
        <v>11214989</v>
      </c>
      <c r="D26" s="391">
        <v>11214989</v>
      </c>
      <c r="E26" s="391">
        <v>0</v>
      </c>
      <c r="F26" s="391"/>
      <c r="G26" s="391"/>
      <c r="H26" s="390">
        <f aca="true" t="shared" si="9" ref="H26:H37">I26+Q26+R26+S26</f>
        <v>11214989</v>
      </c>
      <c r="I26" s="390">
        <f t="shared" si="5"/>
        <v>7045101</v>
      </c>
      <c r="J26" s="392">
        <f aca="true" t="shared" si="10" ref="J26:J37">K26+L26+M26</f>
        <v>109060</v>
      </c>
      <c r="K26" s="391">
        <v>109060</v>
      </c>
      <c r="L26" s="391"/>
      <c r="M26" s="391"/>
      <c r="N26" s="391">
        <v>6936041</v>
      </c>
      <c r="O26" s="391"/>
      <c r="P26" s="391"/>
      <c r="Q26" s="391">
        <v>4169888</v>
      </c>
      <c r="R26" s="391"/>
      <c r="S26" s="391"/>
      <c r="T26" s="390">
        <f aca="true" t="shared" si="11" ref="T26:T37">SUM(N26:S26)</f>
        <v>11105929</v>
      </c>
      <c r="U26" s="389">
        <f t="shared" si="2"/>
        <v>0.015480260680435952</v>
      </c>
    </row>
    <row r="27" spans="1:21" s="47" customFormat="1" ht="15.75" customHeight="1">
      <c r="A27" s="45" t="s">
        <v>19</v>
      </c>
      <c r="B27" s="179" t="s">
        <v>141</v>
      </c>
      <c r="C27" s="390">
        <f t="shared" si="3"/>
        <v>45349281</v>
      </c>
      <c r="D27" s="391">
        <v>14659313</v>
      </c>
      <c r="E27" s="391">
        <v>30689968</v>
      </c>
      <c r="F27" s="391">
        <v>104000</v>
      </c>
      <c r="G27" s="391">
        <v>409319</v>
      </c>
      <c r="H27" s="390">
        <f t="shared" si="9"/>
        <v>44835962</v>
      </c>
      <c r="I27" s="390">
        <f t="shared" si="5"/>
        <v>44801941</v>
      </c>
      <c r="J27" s="392">
        <f t="shared" si="10"/>
        <v>109240</v>
      </c>
      <c r="K27" s="391">
        <v>109240</v>
      </c>
      <c r="L27" s="391"/>
      <c r="M27" s="391"/>
      <c r="N27" s="391">
        <v>44594651</v>
      </c>
      <c r="O27" s="391">
        <v>98050</v>
      </c>
      <c r="P27" s="391"/>
      <c r="Q27" s="391">
        <v>34021</v>
      </c>
      <c r="R27" s="391"/>
      <c r="S27" s="391"/>
      <c r="T27" s="390">
        <f t="shared" si="11"/>
        <v>44726722</v>
      </c>
      <c r="U27" s="389">
        <f t="shared" si="2"/>
        <v>0.0024382872161721743</v>
      </c>
    </row>
    <row r="28" spans="1:21" s="47" customFormat="1" ht="15.75" customHeight="1">
      <c r="A28" s="45" t="s">
        <v>22</v>
      </c>
      <c r="B28" s="46" t="s">
        <v>145</v>
      </c>
      <c r="C28" s="390">
        <f t="shared" si="3"/>
        <v>143000</v>
      </c>
      <c r="D28" s="391">
        <v>143000</v>
      </c>
      <c r="E28" s="391"/>
      <c r="F28" s="391"/>
      <c r="G28" s="391"/>
      <c r="H28" s="390">
        <f t="shared" si="9"/>
        <v>143000</v>
      </c>
      <c r="I28" s="390">
        <f t="shared" si="5"/>
        <v>143000</v>
      </c>
      <c r="J28" s="392">
        <f t="shared" si="10"/>
        <v>0</v>
      </c>
      <c r="K28" s="391">
        <v>0</v>
      </c>
      <c r="L28" s="391"/>
      <c r="M28" s="391"/>
      <c r="N28" s="391">
        <v>143000</v>
      </c>
      <c r="O28" s="391"/>
      <c r="P28" s="391"/>
      <c r="Q28" s="391"/>
      <c r="R28" s="391"/>
      <c r="S28" s="391"/>
      <c r="T28" s="390">
        <f t="shared" si="11"/>
        <v>143000</v>
      </c>
      <c r="U28" s="389">
        <f t="shared" si="2"/>
        <v>0</v>
      </c>
    </row>
    <row r="29" spans="1:21" s="47" customFormat="1" ht="15.75" customHeight="1">
      <c r="A29" s="45" t="s">
        <v>23</v>
      </c>
      <c r="B29" s="49" t="s">
        <v>144</v>
      </c>
      <c r="C29" s="390">
        <f t="shared" si="3"/>
        <v>0</v>
      </c>
      <c r="D29" s="391"/>
      <c r="E29" s="391"/>
      <c r="F29" s="391"/>
      <c r="G29" s="391"/>
      <c r="H29" s="390">
        <f t="shared" si="9"/>
        <v>0</v>
      </c>
      <c r="I29" s="390">
        <f t="shared" si="5"/>
        <v>0</v>
      </c>
      <c r="J29" s="392">
        <f t="shared" si="10"/>
        <v>0</v>
      </c>
      <c r="K29" s="391">
        <v>0</v>
      </c>
      <c r="L29" s="391"/>
      <c r="M29" s="391"/>
      <c r="N29" s="391">
        <v>0</v>
      </c>
      <c r="O29" s="391"/>
      <c r="P29" s="391"/>
      <c r="Q29" s="391"/>
      <c r="R29" s="391"/>
      <c r="S29" s="391"/>
      <c r="T29" s="390">
        <f t="shared" si="11"/>
        <v>0</v>
      </c>
      <c r="U29" s="389">
        <f t="shared" si="2"/>
      </c>
    </row>
    <row r="30" spans="1:21" s="47" customFormat="1" ht="15.75" customHeight="1">
      <c r="A30" s="45" t="s">
        <v>24</v>
      </c>
      <c r="B30" s="46" t="s">
        <v>128</v>
      </c>
      <c r="C30" s="390">
        <f t="shared" si="3"/>
        <v>14442391</v>
      </c>
      <c r="D30" s="391">
        <v>13647722</v>
      </c>
      <c r="E30" s="391">
        <v>794669</v>
      </c>
      <c r="F30" s="391">
        <v>36800</v>
      </c>
      <c r="G30" s="391"/>
      <c r="H30" s="390">
        <f t="shared" si="9"/>
        <v>14405591</v>
      </c>
      <c r="I30" s="390">
        <f t="shared" si="5"/>
        <v>3306317</v>
      </c>
      <c r="J30" s="392">
        <f t="shared" si="10"/>
        <v>562551</v>
      </c>
      <c r="K30" s="391">
        <v>523841</v>
      </c>
      <c r="L30" s="391">
        <v>38710</v>
      </c>
      <c r="M30" s="391"/>
      <c r="N30" s="391">
        <v>2743766</v>
      </c>
      <c r="O30" s="391"/>
      <c r="P30" s="391"/>
      <c r="Q30" s="391">
        <v>11099274</v>
      </c>
      <c r="R30" s="391"/>
      <c r="S30" s="391"/>
      <c r="T30" s="390">
        <f t="shared" si="11"/>
        <v>13843040</v>
      </c>
      <c r="U30" s="389">
        <f t="shared" si="2"/>
        <v>0.17014430255780072</v>
      </c>
    </row>
    <row r="31" spans="1:21" s="47" customFormat="1" ht="15.75" customHeight="1">
      <c r="A31" s="45" t="s">
        <v>25</v>
      </c>
      <c r="B31" s="46" t="s">
        <v>129</v>
      </c>
      <c r="C31" s="390">
        <f t="shared" si="3"/>
        <v>0</v>
      </c>
      <c r="D31" s="391">
        <v>0</v>
      </c>
      <c r="E31" s="391">
        <v>0</v>
      </c>
      <c r="F31" s="391"/>
      <c r="G31" s="391"/>
      <c r="H31" s="390">
        <f t="shared" si="9"/>
        <v>0</v>
      </c>
      <c r="I31" s="390">
        <f t="shared" si="5"/>
        <v>0</v>
      </c>
      <c r="J31" s="392">
        <f t="shared" si="10"/>
        <v>0</v>
      </c>
      <c r="K31" s="391">
        <v>0</v>
      </c>
      <c r="L31" s="391"/>
      <c r="M31" s="391"/>
      <c r="N31" s="391">
        <v>0</v>
      </c>
      <c r="O31" s="391"/>
      <c r="P31" s="391"/>
      <c r="Q31" s="391"/>
      <c r="R31" s="391"/>
      <c r="S31" s="391"/>
      <c r="T31" s="390">
        <f t="shared" si="11"/>
        <v>0</v>
      </c>
      <c r="U31" s="389">
        <f t="shared" si="2"/>
      </c>
    </row>
    <row r="32" spans="1:21" s="47" customFormat="1" ht="15.75" customHeight="1">
      <c r="A32" s="45" t="s">
        <v>26</v>
      </c>
      <c r="B32" s="46" t="s">
        <v>32</v>
      </c>
      <c r="C32" s="390">
        <f t="shared" si="3"/>
        <v>11303769</v>
      </c>
      <c r="D32" s="391">
        <v>7095046</v>
      </c>
      <c r="E32" s="391">
        <v>4208723</v>
      </c>
      <c r="F32" s="391">
        <v>448900</v>
      </c>
      <c r="G32" s="391"/>
      <c r="H32" s="390">
        <f t="shared" si="9"/>
        <v>10854869</v>
      </c>
      <c r="I32" s="390">
        <f t="shared" si="5"/>
        <v>9029803</v>
      </c>
      <c r="J32" s="392">
        <f t="shared" si="10"/>
        <v>1713900</v>
      </c>
      <c r="K32" s="391">
        <v>852338</v>
      </c>
      <c r="L32" s="391">
        <v>861562</v>
      </c>
      <c r="M32" s="391"/>
      <c r="N32" s="391">
        <v>7295903</v>
      </c>
      <c r="O32" s="391"/>
      <c r="P32" s="391">
        <v>20000</v>
      </c>
      <c r="Q32" s="391">
        <v>1825066</v>
      </c>
      <c r="R32" s="391"/>
      <c r="S32" s="391"/>
      <c r="T32" s="390">
        <f t="shared" si="11"/>
        <v>9140969</v>
      </c>
      <c r="U32" s="389">
        <f t="shared" si="2"/>
        <v>0.18980480526540833</v>
      </c>
    </row>
    <row r="33" spans="1:21" s="47" customFormat="1" ht="15.75" customHeight="1">
      <c r="A33" s="45" t="s">
        <v>27</v>
      </c>
      <c r="B33" s="46" t="s">
        <v>34</v>
      </c>
      <c r="C33" s="390">
        <f t="shared" si="3"/>
        <v>1168379</v>
      </c>
      <c r="D33" s="391">
        <v>1168379</v>
      </c>
      <c r="E33" s="391"/>
      <c r="F33" s="391"/>
      <c r="G33" s="391"/>
      <c r="H33" s="390">
        <f t="shared" si="9"/>
        <v>1168379</v>
      </c>
      <c r="I33" s="390">
        <f t="shared" si="5"/>
        <v>1048774</v>
      </c>
      <c r="J33" s="392">
        <f t="shared" si="10"/>
        <v>0</v>
      </c>
      <c r="K33" s="391"/>
      <c r="L33" s="391"/>
      <c r="M33" s="391"/>
      <c r="N33" s="391">
        <v>1048774</v>
      </c>
      <c r="O33" s="391"/>
      <c r="P33" s="391"/>
      <c r="Q33" s="391">
        <v>119605</v>
      </c>
      <c r="R33" s="391"/>
      <c r="S33" s="391"/>
      <c r="T33" s="390">
        <f t="shared" si="11"/>
        <v>1168379</v>
      </c>
      <c r="U33" s="389">
        <f t="shared" si="2"/>
        <v>0</v>
      </c>
    </row>
    <row r="34" spans="1:21" s="47" customFormat="1" ht="15.75" customHeight="1">
      <c r="A34" s="45" t="s">
        <v>29</v>
      </c>
      <c r="B34" s="46" t="s">
        <v>35</v>
      </c>
      <c r="C34" s="390">
        <f t="shared" si="3"/>
        <v>0</v>
      </c>
      <c r="D34" s="391"/>
      <c r="E34" s="391"/>
      <c r="F34" s="391"/>
      <c r="G34" s="391"/>
      <c r="H34" s="390">
        <f t="shared" si="9"/>
        <v>0</v>
      </c>
      <c r="I34" s="390">
        <f t="shared" si="5"/>
        <v>0</v>
      </c>
      <c r="J34" s="392">
        <f t="shared" si="10"/>
        <v>0</v>
      </c>
      <c r="K34" s="391"/>
      <c r="L34" s="391"/>
      <c r="M34" s="391"/>
      <c r="N34" s="391"/>
      <c r="O34" s="391"/>
      <c r="P34" s="391"/>
      <c r="Q34" s="391"/>
      <c r="R34" s="391"/>
      <c r="S34" s="391"/>
      <c r="T34" s="390">
        <f t="shared" si="11"/>
        <v>0</v>
      </c>
      <c r="U34" s="389">
        <f t="shared" si="2"/>
      </c>
    </row>
    <row r="35" spans="1:21" s="47" customFormat="1" ht="15.75" customHeight="1">
      <c r="A35" s="45" t="s">
        <v>30</v>
      </c>
      <c r="B35" s="46" t="s">
        <v>143</v>
      </c>
      <c r="C35" s="390">
        <f t="shared" si="3"/>
        <v>0</v>
      </c>
      <c r="D35" s="391"/>
      <c r="E35" s="391"/>
      <c r="F35" s="391"/>
      <c r="G35" s="391"/>
      <c r="H35" s="390">
        <f t="shared" si="9"/>
        <v>0</v>
      </c>
      <c r="I35" s="390">
        <f t="shared" si="5"/>
        <v>0</v>
      </c>
      <c r="J35" s="392">
        <f t="shared" si="10"/>
        <v>0</v>
      </c>
      <c r="K35" s="391"/>
      <c r="L35" s="391"/>
      <c r="M35" s="391"/>
      <c r="N35" s="391"/>
      <c r="O35" s="391"/>
      <c r="P35" s="391"/>
      <c r="Q35" s="391"/>
      <c r="R35" s="391"/>
      <c r="S35" s="391"/>
      <c r="T35" s="390">
        <f t="shared" si="11"/>
        <v>0</v>
      </c>
      <c r="U35" s="389">
        <f t="shared" si="2"/>
      </c>
    </row>
    <row r="36" spans="1:21" s="47" customFormat="1" ht="15.75" customHeight="1">
      <c r="A36" s="45" t="s">
        <v>104</v>
      </c>
      <c r="B36" s="46" t="s">
        <v>142</v>
      </c>
      <c r="C36" s="390">
        <f t="shared" si="3"/>
        <v>0</v>
      </c>
      <c r="D36" s="391"/>
      <c r="E36" s="391"/>
      <c r="F36" s="391"/>
      <c r="G36" s="391"/>
      <c r="H36" s="390">
        <f t="shared" si="9"/>
        <v>0</v>
      </c>
      <c r="I36" s="390">
        <f t="shared" si="5"/>
        <v>0</v>
      </c>
      <c r="J36" s="392">
        <f t="shared" si="10"/>
        <v>0</v>
      </c>
      <c r="K36" s="391"/>
      <c r="L36" s="391"/>
      <c r="M36" s="391"/>
      <c r="N36" s="391"/>
      <c r="O36" s="391"/>
      <c r="P36" s="391"/>
      <c r="Q36" s="391"/>
      <c r="R36" s="391"/>
      <c r="S36" s="391"/>
      <c r="T36" s="390">
        <f t="shared" si="11"/>
        <v>0</v>
      </c>
      <c r="U36" s="389">
        <f t="shared" si="2"/>
      </c>
    </row>
    <row r="37" spans="1:21" s="47" customFormat="1" ht="15.75" customHeight="1">
      <c r="A37" s="45" t="s">
        <v>101</v>
      </c>
      <c r="B37" s="46" t="s">
        <v>102</v>
      </c>
      <c r="C37" s="390">
        <f t="shared" si="3"/>
        <v>0</v>
      </c>
      <c r="D37" s="391"/>
      <c r="E37" s="391"/>
      <c r="F37" s="391"/>
      <c r="G37" s="391"/>
      <c r="H37" s="390">
        <f t="shared" si="9"/>
        <v>0</v>
      </c>
      <c r="I37" s="390">
        <f t="shared" si="5"/>
        <v>0</v>
      </c>
      <c r="J37" s="392">
        <f t="shared" si="10"/>
        <v>0</v>
      </c>
      <c r="K37" s="391"/>
      <c r="L37" s="391"/>
      <c r="M37" s="391"/>
      <c r="N37" s="391"/>
      <c r="O37" s="391"/>
      <c r="P37" s="391"/>
      <c r="Q37" s="391"/>
      <c r="R37" s="391"/>
      <c r="S37" s="391"/>
      <c r="T37" s="390">
        <f t="shared" si="11"/>
        <v>0</v>
      </c>
      <c r="U37" s="389">
        <f t="shared" si="2"/>
      </c>
    </row>
    <row r="38" spans="1:21" s="5" customFormat="1" ht="20.25" customHeight="1">
      <c r="A38" s="533" t="str">
        <f>TT!C7</f>
        <v>Sơn La, ngày  29 tháng 2 năm 2021</v>
      </c>
      <c r="B38" s="534"/>
      <c r="C38" s="534"/>
      <c r="D38" s="534"/>
      <c r="E38" s="534"/>
      <c r="F38" s="228"/>
      <c r="G38" s="228"/>
      <c r="H38" s="228"/>
      <c r="I38" s="229"/>
      <c r="J38" s="229"/>
      <c r="K38" s="229"/>
      <c r="L38" s="229"/>
      <c r="M38" s="229"/>
      <c r="N38" s="535" t="str">
        <f>TT!C4</f>
        <v>Sơn La, ngày  29 tháng 2 năm 2021</v>
      </c>
      <c r="O38" s="536"/>
      <c r="P38" s="536"/>
      <c r="Q38" s="536"/>
      <c r="R38" s="536"/>
      <c r="S38" s="536"/>
      <c r="T38" s="536"/>
      <c r="U38" s="536"/>
    </row>
    <row r="39" spans="1:21" ht="15.75" customHeight="1">
      <c r="A39" s="537" t="s">
        <v>283</v>
      </c>
      <c r="B39" s="538"/>
      <c r="C39" s="538"/>
      <c r="D39" s="538"/>
      <c r="E39" s="538"/>
      <c r="F39" s="230"/>
      <c r="G39" s="230"/>
      <c r="H39" s="230"/>
      <c r="I39" s="177"/>
      <c r="J39" s="177"/>
      <c r="K39" s="177"/>
      <c r="L39" s="177"/>
      <c r="M39" s="177"/>
      <c r="N39" s="539" t="str">
        <f>TT!C5</f>
        <v>PHÓ CỤC TRƯỞNG</v>
      </c>
      <c r="O39" s="539"/>
      <c r="P39" s="539"/>
      <c r="Q39" s="539"/>
      <c r="R39" s="539"/>
      <c r="S39" s="539"/>
      <c r="T39" s="539"/>
      <c r="U39" s="539"/>
    </row>
    <row r="40" spans="1:21" s="490" customFormat="1" ht="67.5" customHeight="1">
      <c r="A40" s="485"/>
      <c r="B40" s="527" t="s">
        <v>458</v>
      </c>
      <c r="C40" s="527"/>
      <c r="D40" s="527"/>
      <c r="E40" s="485"/>
      <c r="F40" s="487"/>
      <c r="G40" s="487"/>
      <c r="H40" s="487"/>
      <c r="I40" s="488"/>
      <c r="J40" s="488"/>
      <c r="K40" s="488"/>
      <c r="L40" s="488"/>
      <c r="M40" s="488"/>
      <c r="N40" s="488"/>
      <c r="O40" s="488"/>
      <c r="P40" s="527" t="s">
        <v>458</v>
      </c>
      <c r="Q40" s="527"/>
      <c r="R40" s="527"/>
      <c r="S40" s="486"/>
      <c r="T40" s="489"/>
      <c r="U40" s="489"/>
    </row>
    <row r="41" spans="1:21" ht="15.75" customHeight="1">
      <c r="A41" s="540" t="str">
        <f>TT!C6</f>
        <v>Nguyễn Thị Nga</v>
      </c>
      <c r="B41" s="540"/>
      <c r="C41" s="540"/>
      <c r="D41" s="540"/>
      <c r="E41" s="540"/>
      <c r="F41" s="231" t="s">
        <v>2</v>
      </c>
      <c r="G41" s="231"/>
      <c r="H41" s="231"/>
      <c r="I41" s="231"/>
      <c r="J41" s="231"/>
      <c r="K41" s="231"/>
      <c r="L41" s="231"/>
      <c r="M41" s="231"/>
      <c r="N41" s="541" t="str">
        <f>TT!C3</f>
        <v>Lường Quang Yên</v>
      </c>
      <c r="O41" s="541"/>
      <c r="P41" s="541"/>
      <c r="Q41" s="541"/>
      <c r="R41" s="541"/>
      <c r="S41" s="541"/>
      <c r="T41" s="541"/>
      <c r="U41" s="541"/>
    </row>
    <row r="42" spans="1:21" ht="15.75">
      <c r="A42" s="28"/>
      <c r="B42" s="28"/>
      <c r="C42" s="28"/>
      <c r="D42" s="28"/>
      <c r="E42" s="28"/>
      <c r="F42" s="28"/>
      <c r="G42" s="28"/>
      <c r="H42" s="28"/>
      <c r="I42" s="28"/>
      <c r="J42" s="28"/>
      <c r="K42" s="28"/>
      <c r="L42" s="28"/>
      <c r="M42" s="29"/>
      <c r="N42" s="29"/>
      <c r="O42" s="29"/>
      <c r="P42" s="29"/>
      <c r="Q42" s="29"/>
      <c r="R42" s="29"/>
      <c r="S42" s="29"/>
      <c r="T42" s="29"/>
      <c r="U42" s="29"/>
    </row>
  </sheetData>
  <sheetProtection formatCells="0" formatColumns="0" formatRows="0" insertRows="0"/>
  <mergeCells count="36">
    <mergeCell ref="J4:P4"/>
    <mergeCell ref="A3:A7"/>
    <mergeCell ref="A8:B8"/>
    <mergeCell ref="A9:B9"/>
    <mergeCell ref="H3:H7"/>
    <mergeCell ref="C3:C7"/>
    <mergeCell ref="K5:M6"/>
    <mergeCell ref="N5:N7"/>
    <mergeCell ref="O5:O7"/>
    <mergeCell ref="P5:P7"/>
    <mergeCell ref="P2:U2"/>
    <mergeCell ref="B3:B7"/>
    <mergeCell ref="T3:T7"/>
    <mergeCell ref="U3:U7"/>
    <mergeCell ref="D4:D7"/>
    <mergeCell ref="E4:E7"/>
    <mergeCell ref="I4:I7"/>
    <mergeCell ref="I3:S3"/>
    <mergeCell ref="S4:S7"/>
    <mergeCell ref="J5:J7"/>
    <mergeCell ref="A41:E41"/>
    <mergeCell ref="N41:U41"/>
    <mergeCell ref="P1:U1"/>
    <mergeCell ref="Q4:Q7"/>
    <mergeCell ref="R4:R7"/>
    <mergeCell ref="E1:O1"/>
    <mergeCell ref="A1:D1"/>
    <mergeCell ref="D3:E3"/>
    <mergeCell ref="F3:F7"/>
    <mergeCell ref="G3:G7"/>
    <mergeCell ref="B40:D40"/>
    <mergeCell ref="P40:R40"/>
    <mergeCell ref="A38:E38"/>
    <mergeCell ref="N38:U38"/>
    <mergeCell ref="A39:E39"/>
    <mergeCell ref="N39:U39"/>
  </mergeCells>
  <printOptions/>
  <pageMargins left="0.393700787401575" right="0.393700787401575" top="0.393700787401575" bottom="0.393700787401575" header="0.31496062992126" footer="0.31496062992126"/>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545" t="s">
        <v>151</v>
      </c>
      <c r="B1" s="545"/>
      <c r="C1" s="545"/>
      <c r="D1" s="545"/>
      <c r="E1" s="585" t="s">
        <v>121</v>
      </c>
      <c r="F1" s="585"/>
      <c r="G1" s="585"/>
      <c r="H1" s="585"/>
      <c r="I1" s="585"/>
      <c r="J1" s="585"/>
      <c r="K1" s="585"/>
      <c r="L1" s="585"/>
      <c r="M1" s="585"/>
      <c r="N1" s="585"/>
      <c r="O1" s="585"/>
      <c r="P1" s="585"/>
      <c r="Q1" s="586" t="s">
        <v>150</v>
      </c>
      <c r="R1" s="587"/>
      <c r="S1" s="587"/>
      <c r="T1" s="587"/>
      <c r="U1" s="587"/>
      <c r="V1" s="587"/>
    </row>
    <row r="2" spans="1:22" ht="15.75" customHeight="1">
      <c r="A2" s="25"/>
      <c r="B2" s="27"/>
      <c r="C2" s="27"/>
      <c r="D2" s="27"/>
      <c r="E2" s="6"/>
      <c r="F2" s="6"/>
      <c r="G2" s="6"/>
      <c r="H2" s="35"/>
      <c r="I2" s="37">
        <f>COUNTBLANK(E9:V37)</f>
        <v>522</v>
      </c>
      <c r="J2" s="37">
        <f>COUNTA(E9:V37)</f>
        <v>0</v>
      </c>
      <c r="K2" s="37">
        <f>I2+J2</f>
        <v>522</v>
      </c>
      <c r="L2" s="39"/>
      <c r="M2" s="26"/>
      <c r="N2" s="26"/>
      <c r="O2" s="26"/>
      <c r="P2" s="26"/>
      <c r="Q2" s="588" t="s">
        <v>122</v>
      </c>
      <c r="R2" s="588"/>
      <c r="S2" s="588"/>
      <c r="T2" s="588"/>
      <c r="U2" s="588"/>
      <c r="V2" s="588"/>
    </row>
    <row r="3" spans="1:22" s="11" customFormat="1" ht="15.75" customHeight="1">
      <c r="A3" s="589" t="s">
        <v>21</v>
      </c>
      <c r="B3" s="590"/>
      <c r="C3" s="595" t="s">
        <v>132</v>
      </c>
      <c r="D3" s="572" t="s">
        <v>134</v>
      </c>
      <c r="E3" s="575" t="s">
        <v>4</v>
      </c>
      <c r="F3" s="576"/>
      <c r="G3" s="566" t="s">
        <v>36</v>
      </c>
      <c r="H3" s="581" t="s">
        <v>82</v>
      </c>
      <c r="I3" s="577" t="s">
        <v>37</v>
      </c>
      <c r="J3" s="578"/>
      <c r="K3" s="578"/>
      <c r="L3" s="578"/>
      <c r="M3" s="578"/>
      <c r="N3" s="578"/>
      <c r="O3" s="578"/>
      <c r="P3" s="578"/>
      <c r="Q3" s="578"/>
      <c r="R3" s="578"/>
      <c r="S3" s="578"/>
      <c r="T3" s="579"/>
      <c r="U3" s="566" t="s">
        <v>103</v>
      </c>
      <c r="V3" s="584" t="s">
        <v>108</v>
      </c>
    </row>
    <row r="4" spans="1:22" s="12" customFormat="1" ht="15.75" customHeight="1">
      <c r="A4" s="591"/>
      <c r="B4" s="592"/>
      <c r="C4" s="596"/>
      <c r="D4" s="573"/>
      <c r="E4" s="572" t="s">
        <v>137</v>
      </c>
      <c r="F4" s="572" t="s">
        <v>62</v>
      </c>
      <c r="G4" s="567"/>
      <c r="H4" s="582"/>
      <c r="I4" s="569" t="s">
        <v>37</v>
      </c>
      <c r="J4" s="575" t="s">
        <v>38</v>
      </c>
      <c r="K4" s="580"/>
      <c r="L4" s="580"/>
      <c r="M4" s="580"/>
      <c r="N4" s="580"/>
      <c r="O4" s="580"/>
      <c r="P4" s="580"/>
      <c r="Q4" s="576"/>
      <c r="R4" s="581" t="s">
        <v>139</v>
      </c>
      <c r="S4" s="569" t="s">
        <v>148</v>
      </c>
      <c r="T4" s="581" t="s">
        <v>81</v>
      </c>
      <c r="U4" s="567"/>
      <c r="V4" s="584"/>
    </row>
    <row r="5" spans="1:22" s="11" customFormat="1" ht="15.75" customHeight="1">
      <c r="A5" s="591"/>
      <c r="B5" s="592"/>
      <c r="C5" s="596"/>
      <c r="D5" s="573"/>
      <c r="E5" s="573"/>
      <c r="F5" s="573"/>
      <c r="G5" s="567"/>
      <c r="H5" s="582"/>
      <c r="I5" s="570"/>
      <c r="J5" s="569" t="s">
        <v>61</v>
      </c>
      <c r="K5" s="575" t="s">
        <v>75</v>
      </c>
      <c r="L5" s="580"/>
      <c r="M5" s="580"/>
      <c r="N5" s="580"/>
      <c r="O5" s="580"/>
      <c r="P5" s="580"/>
      <c r="Q5" s="576"/>
      <c r="R5" s="582"/>
      <c r="S5" s="570"/>
      <c r="T5" s="582"/>
      <c r="U5" s="567"/>
      <c r="V5" s="584"/>
    </row>
    <row r="6" spans="1:22" s="11" customFormat="1" ht="15.75" customHeight="1">
      <c r="A6" s="591"/>
      <c r="B6" s="592"/>
      <c r="C6" s="596"/>
      <c r="D6" s="573"/>
      <c r="E6" s="573"/>
      <c r="F6" s="573"/>
      <c r="G6" s="567"/>
      <c r="H6" s="582"/>
      <c r="I6" s="570"/>
      <c r="J6" s="570"/>
      <c r="K6" s="569" t="s">
        <v>96</v>
      </c>
      <c r="L6" s="575" t="s">
        <v>75</v>
      </c>
      <c r="M6" s="580"/>
      <c r="N6" s="576"/>
      <c r="O6" s="569" t="s">
        <v>42</v>
      </c>
      <c r="P6" s="569" t="s">
        <v>147</v>
      </c>
      <c r="Q6" s="569" t="s">
        <v>46</v>
      </c>
      <c r="R6" s="582"/>
      <c r="S6" s="570"/>
      <c r="T6" s="582"/>
      <c r="U6" s="567"/>
      <c r="V6" s="584"/>
    </row>
    <row r="7" spans="1:22" s="11" customFormat="1" ht="44.25" customHeight="1">
      <c r="A7" s="593"/>
      <c r="B7" s="594"/>
      <c r="C7" s="597"/>
      <c r="D7" s="574"/>
      <c r="E7" s="574"/>
      <c r="F7" s="574"/>
      <c r="G7" s="568"/>
      <c r="H7" s="583"/>
      <c r="I7" s="571"/>
      <c r="J7" s="571"/>
      <c r="K7" s="571"/>
      <c r="L7" s="42" t="s">
        <v>39</v>
      </c>
      <c r="M7" s="42" t="s">
        <v>40</v>
      </c>
      <c r="N7" s="42" t="s">
        <v>53</v>
      </c>
      <c r="O7" s="571"/>
      <c r="P7" s="571"/>
      <c r="Q7" s="571"/>
      <c r="R7" s="583"/>
      <c r="S7" s="571"/>
      <c r="T7" s="583"/>
      <c r="U7" s="568"/>
      <c r="V7" s="584"/>
    </row>
    <row r="8" spans="1:22" ht="14.25" customHeight="1">
      <c r="A8" s="575" t="s">
        <v>3</v>
      </c>
      <c r="B8" s="576"/>
      <c r="C8" s="42" t="s">
        <v>13</v>
      </c>
      <c r="D8" s="42" t="s">
        <v>14</v>
      </c>
      <c r="E8" s="42" t="s">
        <v>19</v>
      </c>
      <c r="F8" s="42" t="s">
        <v>22</v>
      </c>
      <c r="G8" s="42" t="s">
        <v>23</v>
      </c>
      <c r="H8" s="42" t="s">
        <v>24</v>
      </c>
      <c r="I8" s="42" t="s">
        <v>25</v>
      </c>
      <c r="J8" s="42" t="s">
        <v>26</v>
      </c>
      <c r="K8" s="42" t="s">
        <v>27</v>
      </c>
      <c r="L8" s="42" t="s">
        <v>29</v>
      </c>
      <c r="M8" s="42" t="s">
        <v>30</v>
      </c>
      <c r="N8" s="42" t="s">
        <v>104</v>
      </c>
      <c r="O8" s="42" t="s">
        <v>101</v>
      </c>
      <c r="P8" s="42" t="s">
        <v>105</v>
      </c>
      <c r="Q8" s="42" t="s">
        <v>106</v>
      </c>
      <c r="R8" s="42" t="s">
        <v>107</v>
      </c>
      <c r="S8" s="42" t="s">
        <v>118</v>
      </c>
      <c r="T8" s="42" t="s">
        <v>131</v>
      </c>
      <c r="U8" s="42" t="s">
        <v>133</v>
      </c>
      <c r="V8" s="42" t="s">
        <v>149</v>
      </c>
    </row>
    <row r="9" spans="1:22" ht="14.25" customHeight="1">
      <c r="A9" s="575" t="s">
        <v>10</v>
      </c>
      <c r="B9" s="576"/>
      <c r="C9" s="43"/>
      <c r="D9" s="43"/>
      <c r="E9" s="43"/>
      <c r="F9" s="43"/>
      <c r="G9" s="43"/>
      <c r="H9" s="43"/>
      <c r="I9" s="43"/>
      <c r="J9" s="43"/>
      <c r="K9" s="43"/>
      <c r="L9" s="43"/>
      <c r="M9" s="43"/>
      <c r="N9" s="43"/>
      <c r="O9" s="43"/>
      <c r="P9" s="43"/>
      <c r="Q9" s="43"/>
      <c r="R9" s="43"/>
      <c r="S9" s="43"/>
      <c r="T9" s="43"/>
      <c r="U9" s="43"/>
      <c r="V9" s="43"/>
    </row>
    <row r="10" spans="1:22" ht="14.25" customHeight="1">
      <c r="A10" s="42" t="s">
        <v>0</v>
      </c>
      <c r="B10" s="44" t="s">
        <v>89</v>
      </c>
      <c r="C10" s="43"/>
      <c r="D10" s="43"/>
      <c r="E10" s="43"/>
      <c r="F10" s="43"/>
      <c r="G10" s="43"/>
      <c r="H10" s="43"/>
      <c r="I10" s="43"/>
      <c r="J10" s="43"/>
      <c r="K10" s="43"/>
      <c r="L10" s="43"/>
      <c r="M10" s="43"/>
      <c r="N10" s="43"/>
      <c r="O10" s="43"/>
      <c r="P10" s="43"/>
      <c r="Q10" s="43"/>
      <c r="R10" s="43"/>
      <c r="S10" s="43"/>
      <c r="T10" s="43"/>
      <c r="U10" s="43"/>
      <c r="V10" s="43"/>
    </row>
    <row r="11" spans="1:22" ht="14.25" customHeight="1">
      <c r="A11" s="45" t="s">
        <v>13</v>
      </c>
      <c r="B11" s="46" t="s">
        <v>31</v>
      </c>
      <c r="C11" s="43"/>
      <c r="D11" s="43"/>
      <c r="E11" s="43"/>
      <c r="F11" s="43"/>
      <c r="G11" s="43"/>
      <c r="H11" s="43"/>
      <c r="I11" s="43"/>
      <c r="J11" s="43"/>
      <c r="K11" s="43"/>
      <c r="L11" s="43"/>
      <c r="M11" s="43"/>
      <c r="N11" s="43"/>
      <c r="O11" s="43"/>
      <c r="P11" s="43"/>
      <c r="Q11" s="43"/>
      <c r="R11" s="43"/>
      <c r="S11" s="43"/>
      <c r="T11" s="43"/>
      <c r="U11" s="43"/>
      <c r="V11" s="43"/>
    </row>
    <row r="12" spans="1:22" ht="14.25" customHeight="1">
      <c r="A12" s="45" t="s">
        <v>14</v>
      </c>
      <c r="B12" s="47" t="s">
        <v>33</v>
      </c>
      <c r="C12" s="43"/>
      <c r="D12" s="43"/>
      <c r="E12" s="43"/>
      <c r="F12" s="43"/>
      <c r="G12" s="43"/>
      <c r="H12" s="43"/>
      <c r="I12" s="43"/>
      <c r="J12" s="43"/>
      <c r="K12" s="43"/>
      <c r="L12" s="43"/>
      <c r="M12" s="43"/>
      <c r="N12" s="43"/>
      <c r="O12" s="43"/>
      <c r="P12" s="43"/>
      <c r="Q12" s="43"/>
      <c r="R12" s="43"/>
      <c r="S12" s="43"/>
      <c r="T12" s="43"/>
      <c r="U12" s="43"/>
      <c r="V12" s="43"/>
    </row>
    <row r="13" spans="1:22" ht="14.25" customHeight="1">
      <c r="A13" s="45" t="s">
        <v>19</v>
      </c>
      <c r="B13" s="48" t="s">
        <v>141</v>
      </c>
      <c r="C13" s="43"/>
      <c r="D13" s="43"/>
      <c r="E13" s="43"/>
      <c r="F13" s="43"/>
      <c r="G13" s="43"/>
      <c r="H13" s="43"/>
      <c r="I13" s="43"/>
      <c r="J13" s="43"/>
      <c r="K13" s="43"/>
      <c r="L13" s="43"/>
      <c r="M13" s="43"/>
      <c r="N13" s="43"/>
      <c r="O13" s="43"/>
      <c r="P13" s="43"/>
      <c r="Q13" s="43"/>
      <c r="R13" s="43"/>
      <c r="S13" s="43"/>
      <c r="T13" s="43"/>
      <c r="U13" s="43"/>
      <c r="V13" s="43"/>
    </row>
    <row r="14" spans="1:22" ht="15.75">
      <c r="A14" s="45" t="s">
        <v>22</v>
      </c>
      <c r="B14" s="46" t="s">
        <v>145</v>
      </c>
      <c r="C14" s="43"/>
      <c r="D14" s="43"/>
      <c r="E14" s="43"/>
      <c r="F14" s="43"/>
      <c r="G14" s="43"/>
      <c r="H14" s="43"/>
      <c r="I14" s="43"/>
      <c r="J14" s="43"/>
      <c r="K14" s="43"/>
      <c r="L14" s="43"/>
      <c r="M14" s="43"/>
      <c r="N14" s="43"/>
      <c r="O14" s="43"/>
      <c r="P14" s="43"/>
      <c r="Q14" s="43"/>
      <c r="R14" s="43"/>
      <c r="S14" s="43"/>
      <c r="T14" s="43"/>
      <c r="U14" s="43"/>
      <c r="V14" s="50"/>
    </row>
    <row r="15" spans="1:22" ht="17.25" customHeight="1">
      <c r="A15" s="45" t="s">
        <v>23</v>
      </c>
      <c r="B15" s="49" t="s">
        <v>144</v>
      </c>
      <c r="C15" s="43"/>
      <c r="D15" s="43"/>
      <c r="E15" s="43"/>
      <c r="F15" s="43"/>
      <c r="G15" s="43"/>
      <c r="H15" s="43"/>
      <c r="I15" s="43"/>
      <c r="J15" s="43"/>
      <c r="K15" s="43"/>
      <c r="L15" s="43"/>
      <c r="M15" s="43"/>
      <c r="N15" s="43"/>
      <c r="O15" s="43"/>
      <c r="P15" s="43"/>
      <c r="Q15" s="43"/>
      <c r="R15" s="43"/>
      <c r="S15" s="43"/>
      <c r="T15" s="43"/>
      <c r="U15" s="43"/>
      <c r="V15" s="43"/>
    </row>
    <row r="16" spans="1:22" ht="17.25" customHeight="1">
      <c r="A16" s="45" t="s">
        <v>24</v>
      </c>
      <c r="B16" s="49" t="s">
        <v>146</v>
      </c>
      <c r="C16" s="43"/>
      <c r="D16" s="43"/>
      <c r="E16" s="43"/>
      <c r="F16" s="43"/>
      <c r="G16" s="43"/>
      <c r="H16" s="43"/>
      <c r="I16" s="43"/>
      <c r="J16" s="43"/>
      <c r="K16" s="43"/>
      <c r="L16" s="43"/>
      <c r="M16" s="43"/>
      <c r="N16" s="43"/>
      <c r="O16" s="43"/>
      <c r="P16" s="43"/>
      <c r="Q16" s="43"/>
      <c r="R16" s="43"/>
      <c r="S16" s="43"/>
      <c r="T16" s="43"/>
      <c r="U16" s="43"/>
      <c r="V16" s="43"/>
    </row>
    <row r="17" spans="1:22" ht="14.25" customHeight="1">
      <c r="A17" s="45" t="s">
        <v>25</v>
      </c>
      <c r="B17" s="46" t="s">
        <v>129</v>
      </c>
      <c r="C17" s="43"/>
      <c r="D17" s="43"/>
      <c r="E17" s="43"/>
      <c r="F17" s="43"/>
      <c r="G17" s="43"/>
      <c r="H17" s="43"/>
      <c r="I17" s="43"/>
      <c r="J17" s="43"/>
      <c r="K17" s="43"/>
      <c r="L17" s="43"/>
      <c r="M17" s="43"/>
      <c r="N17" s="43"/>
      <c r="O17" s="43"/>
      <c r="P17" s="43"/>
      <c r="Q17" s="43"/>
      <c r="R17" s="43"/>
      <c r="S17" s="43"/>
      <c r="T17" s="43"/>
      <c r="U17" s="43"/>
      <c r="V17" s="43"/>
    </row>
    <row r="18" spans="1:22" ht="14.25" customHeight="1">
      <c r="A18" s="45" t="s">
        <v>26</v>
      </c>
      <c r="B18" s="46" t="s">
        <v>32</v>
      </c>
      <c r="C18" s="43"/>
      <c r="D18" s="43"/>
      <c r="E18" s="43"/>
      <c r="F18" s="43"/>
      <c r="G18" s="43"/>
      <c r="H18" s="43"/>
      <c r="I18" s="43"/>
      <c r="J18" s="43"/>
      <c r="K18" s="43"/>
      <c r="L18" s="43"/>
      <c r="M18" s="43"/>
      <c r="N18" s="43"/>
      <c r="O18" s="43"/>
      <c r="P18" s="43"/>
      <c r="Q18" s="43"/>
      <c r="R18" s="43"/>
      <c r="S18" s="43"/>
      <c r="T18" s="43"/>
      <c r="U18" s="43"/>
      <c r="V18" s="43"/>
    </row>
    <row r="19" spans="1:22" ht="14.25" customHeight="1">
      <c r="A19" s="45" t="s">
        <v>27</v>
      </c>
      <c r="B19" s="46" t="s">
        <v>34</v>
      </c>
      <c r="C19" s="43"/>
      <c r="D19" s="43"/>
      <c r="E19" s="43"/>
      <c r="F19" s="43"/>
      <c r="G19" s="43"/>
      <c r="H19" s="43"/>
      <c r="I19" s="43"/>
      <c r="J19" s="43"/>
      <c r="K19" s="43"/>
      <c r="L19" s="43"/>
      <c r="M19" s="43"/>
      <c r="N19" s="43"/>
      <c r="O19" s="43"/>
      <c r="P19" s="43"/>
      <c r="Q19" s="43"/>
      <c r="R19" s="43"/>
      <c r="S19" s="43"/>
      <c r="T19" s="43"/>
      <c r="U19" s="43"/>
      <c r="V19" s="43"/>
    </row>
    <row r="20" spans="1:22" ht="14.25" customHeight="1">
      <c r="A20" s="45" t="s">
        <v>29</v>
      </c>
      <c r="B20" s="46" t="s">
        <v>35</v>
      </c>
      <c r="C20" s="43"/>
      <c r="D20" s="43"/>
      <c r="E20" s="43"/>
      <c r="F20" s="43"/>
      <c r="G20" s="43"/>
      <c r="H20" s="43"/>
      <c r="I20" s="43"/>
      <c r="J20" s="43"/>
      <c r="K20" s="43"/>
      <c r="L20" s="43"/>
      <c r="M20" s="43"/>
      <c r="N20" s="43"/>
      <c r="O20" s="43"/>
      <c r="P20" s="43"/>
      <c r="Q20" s="43"/>
      <c r="R20" s="43"/>
      <c r="S20" s="43"/>
      <c r="T20" s="43"/>
      <c r="U20" s="43"/>
      <c r="V20" s="43"/>
    </row>
    <row r="21" spans="1:22" ht="14.25" customHeight="1">
      <c r="A21" s="45" t="s">
        <v>30</v>
      </c>
      <c r="B21" s="46" t="s">
        <v>143</v>
      </c>
      <c r="C21" s="43"/>
      <c r="D21" s="43"/>
      <c r="E21" s="43"/>
      <c r="F21" s="43"/>
      <c r="G21" s="43"/>
      <c r="H21" s="43"/>
      <c r="I21" s="43"/>
      <c r="J21" s="43"/>
      <c r="K21" s="43"/>
      <c r="L21" s="43"/>
      <c r="M21" s="43"/>
      <c r="N21" s="43"/>
      <c r="O21" s="43"/>
      <c r="P21" s="43"/>
      <c r="Q21" s="43"/>
      <c r="R21" s="43"/>
      <c r="S21" s="43"/>
      <c r="T21" s="43"/>
      <c r="U21" s="43"/>
      <c r="V21" s="43"/>
    </row>
    <row r="22" spans="1:22" ht="14.25" customHeight="1">
      <c r="A22" s="45" t="s">
        <v>104</v>
      </c>
      <c r="B22" s="46" t="s">
        <v>142</v>
      </c>
      <c r="C22" s="43"/>
      <c r="D22" s="43"/>
      <c r="E22" s="43"/>
      <c r="F22" s="43"/>
      <c r="G22" s="43"/>
      <c r="H22" s="43"/>
      <c r="I22" s="43"/>
      <c r="J22" s="43"/>
      <c r="K22" s="43"/>
      <c r="L22" s="43"/>
      <c r="M22" s="43"/>
      <c r="N22" s="43"/>
      <c r="O22" s="43"/>
      <c r="P22" s="43"/>
      <c r="Q22" s="43"/>
      <c r="R22" s="43"/>
      <c r="S22" s="43"/>
      <c r="T22" s="43"/>
      <c r="U22" s="43"/>
      <c r="V22" s="43"/>
    </row>
    <row r="23" spans="1:22" ht="14.25" customHeight="1">
      <c r="A23" s="45" t="s">
        <v>101</v>
      </c>
      <c r="B23" s="46" t="s">
        <v>102</v>
      </c>
      <c r="C23" s="43"/>
      <c r="D23" s="43"/>
      <c r="E23" s="43"/>
      <c r="F23" s="43"/>
      <c r="G23" s="43"/>
      <c r="H23" s="43"/>
      <c r="I23" s="43"/>
      <c r="J23" s="43"/>
      <c r="K23" s="43"/>
      <c r="L23" s="43"/>
      <c r="M23" s="43"/>
      <c r="N23" s="43"/>
      <c r="O23" s="43"/>
      <c r="P23" s="43"/>
      <c r="Q23" s="43"/>
      <c r="R23" s="43"/>
      <c r="S23" s="43"/>
      <c r="T23" s="43"/>
      <c r="U23" s="43"/>
      <c r="V23" s="43"/>
    </row>
    <row r="24" spans="1:22" ht="14.25" customHeight="1">
      <c r="A24" s="42" t="s">
        <v>1</v>
      </c>
      <c r="B24" s="44" t="s">
        <v>90</v>
      </c>
      <c r="C24" s="43"/>
      <c r="D24" s="43"/>
      <c r="E24" s="43"/>
      <c r="F24" s="43"/>
      <c r="G24" s="43"/>
      <c r="H24" s="43"/>
      <c r="I24" s="43"/>
      <c r="J24" s="43"/>
      <c r="K24" s="43"/>
      <c r="L24" s="43"/>
      <c r="M24" s="43"/>
      <c r="N24" s="43"/>
      <c r="O24" s="43"/>
      <c r="P24" s="43"/>
      <c r="Q24" s="43"/>
      <c r="R24" s="43"/>
      <c r="S24" s="43"/>
      <c r="T24" s="43"/>
      <c r="U24" s="43"/>
      <c r="V24" s="43"/>
    </row>
    <row r="25" spans="1:22" ht="14.25" customHeight="1">
      <c r="A25" s="45" t="s">
        <v>13</v>
      </c>
      <c r="B25" s="46" t="s">
        <v>31</v>
      </c>
      <c r="C25" s="43"/>
      <c r="D25" s="43"/>
      <c r="E25" s="43"/>
      <c r="F25" s="43"/>
      <c r="G25" s="43"/>
      <c r="H25" s="43"/>
      <c r="I25" s="43"/>
      <c r="J25" s="43"/>
      <c r="K25" s="43"/>
      <c r="L25" s="43"/>
      <c r="M25" s="43"/>
      <c r="N25" s="43"/>
      <c r="O25" s="43"/>
      <c r="P25" s="43"/>
      <c r="Q25" s="43"/>
      <c r="R25" s="43"/>
      <c r="S25" s="43"/>
      <c r="T25" s="43"/>
      <c r="U25" s="43"/>
      <c r="V25" s="43"/>
    </row>
    <row r="26" spans="1:22" ht="14.25" customHeight="1">
      <c r="A26" s="45" t="s">
        <v>14</v>
      </c>
      <c r="B26" s="47" t="s">
        <v>33</v>
      </c>
      <c r="C26" s="43"/>
      <c r="D26" s="43"/>
      <c r="E26" s="43"/>
      <c r="F26" s="43"/>
      <c r="G26" s="43"/>
      <c r="H26" s="43"/>
      <c r="I26" s="43"/>
      <c r="J26" s="43"/>
      <c r="K26" s="43"/>
      <c r="L26" s="43"/>
      <c r="M26" s="43"/>
      <c r="N26" s="43"/>
      <c r="O26" s="43"/>
      <c r="P26" s="43"/>
      <c r="Q26" s="43"/>
      <c r="R26" s="43"/>
      <c r="S26" s="43"/>
      <c r="T26" s="43"/>
      <c r="U26" s="43"/>
      <c r="V26" s="43"/>
    </row>
    <row r="27" spans="1:22" ht="14.25" customHeight="1">
      <c r="A27" s="45" t="s">
        <v>19</v>
      </c>
      <c r="B27" s="48" t="s">
        <v>141</v>
      </c>
      <c r="C27" s="43"/>
      <c r="D27" s="43"/>
      <c r="E27" s="43"/>
      <c r="F27" s="43"/>
      <c r="G27" s="43"/>
      <c r="H27" s="43"/>
      <c r="I27" s="43"/>
      <c r="J27" s="43"/>
      <c r="K27" s="43"/>
      <c r="L27" s="43"/>
      <c r="M27" s="43"/>
      <c r="N27" s="43"/>
      <c r="O27" s="43"/>
      <c r="P27" s="43"/>
      <c r="Q27" s="43"/>
      <c r="R27" s="43"/>
      <c r="S27" s="43"/>
      <c r="T27" s="43"/>
      <c r="U27" s="43"/>
      <c r="V27" s="43"/>
    </row>
    <row r="28" spans="1:22" ht="14.25" customHeight="1">
      <c r="A28" s="45" t="s">
        <v>22</v>
      </c>
      <c r="B28" s="46" t="s">
        <v>145</v>
      </c>
      <c r="C28" s="43"/>
      <c r="D28" s="43"/>
      <c r="E28" s="43"/>
      <c r="F28" s="43"/>
      <c r="G28" s="43"/>
      <c r="H28" s="43"/>
      <c r="I28" s="43"/>
      <c r="J28" s="43"/>
      <c r="K28" s="43"/>
      <c r="L28" s="43"/>
      <c r="M28" s="43"/>
      <c r="N28" s="43"/>
      <c r="O28" s="43"/>
      <c r="P28" s="43"/>
      <c r="Q28" s="43"/>
      <c r="R28" s="43"/>
      <c r="S28" s="43"/>
      <c r="T28" s="43"/>
      <c r="U28" s="43"/>
      <c r="V28" s="43"/>
    </row>
    <row r="29" spans="1:22" ht="15.75">
      <c r="A29" s="45" t="s">
        <v>23</v>
      </c>
      <c r="B29" s="49" t="s">
        <v>144</v>
      </c>
      <c r="C29" s="43"/>
      <c r="D29" s="43"/>
      <c r="E29" s="43"/>
      <c r="F29" s="43"/>
      <c r="G29" s="43"/>
      <c r="H29" s="43"/>
      <c r="I29" s="43"/>
      <c r="J29" s="43"/>
      <c r="K29" s="43"/>
      <c r="L29" s="43"/>
      <c r="M29" s="43"/>
      <c r="N29" s="43"/>
      <c r="O29" s="43"/>
      <c r="P29" s="43"/>
      <c r="Q29" s="43"/>
      <c r="R29" s="43"/>
      <c r="S29" s="43"/>
      <c r="T29" s="43"/>
      <c r="U29" s="43"/>
      <c r="V29" s="50"/>
    </row>
    <row r="30" spans="1:22" ht="14.25" customHeight="1">
      <c r="A30" s="45" t="s">
        <v>24</v>
      </c>
      <c r="B30" s="46" t="s">
        <v>128</v>
      </c>
      <c r="C30" s="43"/>
      <c r="D30" s="43"/>
      <c r="E30" s="43"/>
      <c r="F30" s="43"/>
      <c r="G30" s="43"/>
      <c r="H30" s="43"/>
      <c r="I30" s="43"/>
      <c r="J30" s="43"/>
      <c r="K30" s="43"/>
      <c r="L30" s="43"/>
      <c r="M30" s="43"/>
      <c r="N30" s="43"/>
      <c r="O30" s="43"/>
      <c r="P30" s="43"/>
      <c r="Q30" s="43"/>
      <c r="R30" s="43"/>
      <c r="S30" s="43"/>
      <c r="T30" s="43"/>
      <c r="U30" s="43"/>
      <c r="V30" s="43"/>
    </row>
    <row r="31" spans="1:22" ht="14.25" customHeight="1">
      <c r="A31" s="45" t="s">
        <v>25</v>
      </c>
      <c r="B31" s="46" t="s">
        <v>129</v>
      </c>
      <c r="C31" s="43"/>
      <c r="D31" s="43"/>
      <c r="E31" s="43"/>
      <c r="F31" s="43"/>
      <c r="G31" s="43"/>
      <c r="H31" s="43"/>
      <c r="I31" s="43"/>
      <c r="J31" s="43"/>
      <c r="K31" s="43"/>
      <c r="L31" s="43"/>
      <c r="M31" s="43"/>
      <c r="N31" s="43"/>
      <c r="O31" s="43"/>
      <c r="P31" s="43"/>
      <c r="Q31" s="43"/>
      <c r="R31" s="43"/>
      <c r="S31" s="43"/>
      <c r="T31" s="43"/>
      <c r="U31" s="43"/>
      <c r="V31" s="43"/>
    </row>
    <row r="32" spans="1:22" ht="14.25" customHeight="1">
      <c r="A32" s="45" t="s">
        <v>26</v>
      </c>
      <c r="B32" s="46" t="s">
        <v>32</v>
      </c>
      <c r="C32" s="43"/>
      <c r="D32" s="43"/>
      <c r="E32" s="43"/>
      <c r="F32" s="43"/>
      <c r="G32" s="43"/>
      <c r="H32" s="43"/>
      <c r="I32" s="43"/>
      <c r="J32" s="43"/>
      <c r="K32" s="43"/>
      <c r="L32" s="43"/>
      <c r="M32" s="43"/>
      <c r="N32" s="43"/>
      <c r="O32" s="43"/>
      <c r="P32" s="43"/>
      <c r="Q32" s="43"/>
      <c r="R32" s="43"/>
      <c r="S32" s="43"/>
      <c r="T32" s="43"/>
      <c r="U32" s="43"/>
      <c r="V32" s="43"/>
    </row>
    <row r="33" spans="1:22" ht="14.25" customHeight="1">
      <c r="A33" s="45" t="s">
        <v>27</v>
      </c>
      <c r="B33" s="46" t="s">
        <v>34</v>
      </c>
      <c r="C33" s="43"/>
      <c r="D33" s="43"/>
      <c r="E33" s="43"/>
      <c r="F33" s="43"/>
      <c r="G33" s="43"/>
      <c r="H33" s="43"/>
      <c r="I33" s="43"/>
      <c r="J33" s="43"/>
      <c r="K33" s="43"/>
      <c r="L33" s="43"/>
      <c r="M33" s="43"/>
      <c r="N33" s="43"/>
      <c r="O33" s="43"/>
      <c r="P33" s="43"/>
      <c r="Q33" s="43"/>
      <c r="R33" s="43"/>
      <c r="S33" s="43"/>
      <c r="T33" s="43"/>
      <c r="U33" s="43"/>
      <c r="V33" s="43"/>
    </row>
    <row r="34" spans="1:22" ht="14.25" customHeight="1">
      <c r="A34" s="45" t="s">
        <v>29</v>
      </c>
      <c r="B34" s="46" t="s">
        <v>35</v>
      </c>
      <c r="C34" s="43"/>
      <c r="D34" s="43"/>
      <c r="E34" s="43"/>
      <c r="F34" s="43"/>
      <c r="G34" s="43"/>
      <c r="H34" s="43"/>
      <c r="I34" s="43"/>
      <c r="J34" s="43"/>
      <c r="K34" s="43"/>
      <c r="L34" s="43"/>
      <c r="M34" s="43"/>
      <c r="N34" s="43"/>
      <c r="O34" s="43"/>
      <c r="P34" s="43"/>
      <c r="Q34" s="43"/>
      <c r="R34" s="43"/>
      <c r="S34" s="43"/>
      <c r="T34" s="43"/>
      <c r="U34" s="43"/>
      <c r="V34" s="43"/>
    </row>
    <row r="35" spans="1:22" ht="14.25" customHeight="1">
      <c r="A35" s="45" t="s">
        <v>30</v>
      </c>
      <c r="B35" s="46" t="s">
        <v>143</v>
      </c>
      <c r="C35" s="43"/>
      <c r="D35" s="43"/>
      <c r="E35" s="43"/>
      <c r="F35" s="43"/>
      <c r="G35" s="43"/>
      <c r="H35" s="43"/>
      <c r="I35" s="43"/>
      <c r="J35" s="43"/>
      <c r="K35" s="43"/>
      <c r="L35" s="43"/>
      <c r="M35" s="43"/>
      <c r="N35" s="43"/>
      <c r="O35" s="43"/>
      <c r="P35" s="43"/>
      <c r="Q35" s="43"/>
      <c r="R35" s="43"/>
      <c r="S35" s="43"/>
      <c r="T35" s="43"/>
      <c r="U35" s="43"/>
      <c r="V35" s="43"/>
    </row>
    <row r="36" spans="1:22" ht="14.25" customHeight="1">
      <c r="A36" s="45" t="s">
        <v>104</v>
      </c>
      <c r="B36" s="46" t="s">
        <v>142</v>
      </c>
      <c r="C36" s="43"/>
      <c r="D36" s="43"/>
      <c r="E36" s="43"/>
      <c r="F36" s="43"/>
      <c r="G36" s="43"/>
      <c r="H36" s="43"/>
      <c r="I36" s="43"/>
      <c r="J36" s="43"/>
      <c r="K36" s="43"/>
      <c r="L36" s="43"/>
      <c r="M36" s="43"/>
      <c r="N36" s="43"/>
      <c r="O36" s="43"/>
      <c r="P36" s="43"/>
      <c r="Q36" s="43"/>
      <c r="R36" s="43"/>
      <c r="S36" s="43"/>
      <c r="T36" s="43"/>
      <c r="U36" s="43"/>
      <c r="V36" s="43"/>
    </row>
    <row r="37" spans="1:22" ht="14.25" customHeight="1">
      <c r="A37" s="45" t="s">
        <v>101</v>
      </c>
      <c r="B37" s="46" t="s">
        <v>102</v>
      </c>
      <c r="C37" s="43"/>
      <c r="D37" s="43"/>
      <c r="E37" s="43"/>
      <c r="F37" s="43"/>
      <c r="G37" s="43"/>
      <c r="H37" s="43"/>
      <c r="I37" s="43"/>
      <c r="J37" s="43"/>
      <c r="K37" s="43"/>
      <c r="L37" s="43"/>
      <c r="M37" s="43"/>
      <c r="N37" s="43"/>
      <c r="O37" s="43"/>
      <c r="P37" s="43"/>
      <c r="Q37" s="43"/>
      <c r="R37" s="43"/>
      <c r="S37" s="43"/>
      <c r="T37" s="43"/>
      <c r="U37" s="43"/>
      <c r="V37" s="43"/>
    </row>
    <row r="38" spans="1:22" s="5" customFormat="1" ht="45.75" customHeight="1">
      <c r="A38" s="562" t="s">
        <v>119</v>
      </c>
      <c r="B38" s="562"/>
      <c r="C38" s="562"/>
      <c r="D38" s="562"/>
      <c r="E38" s="562"/>
      <c r="F38" s="562"/>
      <c r="G38" s="562"/>
      <c r="H38" s="562"/>
      <c r="I38" s="7"/>
      <c r="J38" s="7"/>
      <c r="K38" s="7"/>
      <c r="L38" s="7"/>
      <c r="M38" s="7"/>
      <c r="O38" s="564" t="s">
        <v>127</v>
      </c>
      <c r="P38" s="564"/>
      <c r="Q38" s="564"/>
      <c r="R38" s="564"/>
      <c r="S38" s="564"/>
      <c r="T38" s="564"/>
      <c r="U38" s="564"/>
      <c r="V38" s="564"/>
    </row>
    <row r="39" spans="1:22" ht="15.75">
      <c r="A39" s="563"/>
      <c r="B39" s="563"/>
      <c r="C39" s="563"/>
      <c r="D39" s="563"/>
      <c r="E39" s="563"/>
      <c r="F39" s="563"/>
      <c r="G39" s="563"/>
      <c r="H39" s="563"/>
      <c r="O39" s="565"/>
      <c r="P39" s="565"/>
      <c r="Q39" s="565"/>
      <c r="R39" s="565"/>
      <c r="S39" s="565"/>
      <c r="T39" s="565"/>
      <c r="U39" s="565"/>
      <c r="V39" s="565"/>
    </row>
  </sheetData>
  <sheetProtection/>
  <mergeCells count="31">
    <mergeCell ref="A1:D1"/>
    <mergeCell ref="D3:D7"/>
    <mergeCell ref="A3:B7"/>
    <mergeCell ref="C3:C7"/>
    <mergeCell ref="E4:E7"/>
    <mergeCell ref="V3:V7"/>
    <mergeCell ref="K6:K7"/>
    <mergeCell ref="E1:P1"/>
    <mergeCell ref="H3:H7"/>
    <mergeCell ref="K5:Q5"/>
    <mergeCell ref="G3:G7"/>
    <mergeCell ref="Q1:V1"/>
    <mergeCell ref="E3:F3"/>
    <mergeCell ref="Q2:V2"/>
    <mergeCell ref="I4:I7"/>
    <mergeCell ref="I3:T3"/>
    <mergeCell ref="L6:N6"/>
    <mergeCell ref="T4:T7"/>
    <mergeCell ref="R4:R7"/>
    <mergeCell ref="Q6:Q7"/>
    <mergeCell ref="J4:Q4"/>
    <mergeCell ref="A38:H39"/>
    <mergeCell ref="O38:V39"/>
    <mergeCell ref="U3:U7"/>
    <mergeCell ref="J5:J7"/>
    <mergeCell ref="F4:F7"/>
    <mergeCell ref="A9:B9"/>
    <mergeCell ref="P6:P7"/>
    <mergeCell ref="A8:B8"/>
    <mergeCell ref="O6:O7"/>
    <mergeCell ref="S4:S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D35"/>
  <sheetViews>
    <sheetView view="pageBreakPreview" zoomScale="85" zoomScaleNormal="90" zoomScaleSheetLayoutView="85" zoomScalePageLayoutView="0" workbookViewId="0" topLeftCell="A28">
      <selection activeCell="E1" sqref="E1:AA16384"/>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16384" width="9.00390625" style="3" customWidth="1"/>
  </cols>
  <sheetData>
    <row r="1" spans="1:4" s="9" customFormat="1" ht="50.25" customHeight="1">
      <c r="A1" s="598" t="s">
        <v>100</v>
      </c>
      <c r="B1" s="599"/>
      <c r="C1" s="599"/>
      <c r="D1" s="599"/>
    </row>
    <row r="2" spans="1:4" s="10" customFormat="1" ht="39.75" customHeight="1">
      <c r="A2" s="600" t="s">
        <v>20</v>
      </c>
      <c r="B2" s="601"/>
      <c r="C2" s="213" t="s">
        <v>88</v>
      </c>
      <c r="D2" s="213" t="s">
        <v>91</v>
      </c>
    </row>
    <row r="3" spans="1:4" ht="21" customHeight="1">
      <c r="A3" s="21" t="s">
        <v>13</v>
      </c>
      <c r="B3" s="22" t="s">
        <v>87</v>
      </c>
      <c r="C3" s="226">
        <f>SUM(C4:C11)-C6-C10</f>
        <v>164194</v>
      </c>
      <c r="D3" s="427">
        <f>SUM(D4:D11)-D9</f>
        <v>5560346</v>
      </c>
    </row>
    <row r="4" spans="1:4" s="2" customFormat="1" ht="21" customHeight="1">
      <c r="A4" s="20" t="s">
        <v>15</v>
      </c>
      <c r="B4" s="23" t="s">
        <v>307</v>
      </c>
      <c r="C4" s="224">
        <v>39972</v>
      </c>
      <c r="D4" s="224">
        <v>15000</v>
      </c>
    </row>
    <row r="5" spans="1:4" s="2" customFormat="1" ht="21" customHeight="1">
      <c r="A5" s="20" t="s">
        <v>16</v>
      </c>
      <c r="B5" s="23" t="s">
        <v>308</v>
      </c>
      <c r="C5" s="224">
        <v>0</v>
      </c>
      <c r="D5" s="224">
        <v>0</v>
      </c>
    </row>
    <row r="6" spans="1:4" s="2" customFormat="1" ht="32.25" customHeight="1">
      <c r="A6" s="20" t="s">
        <v>41</v>
      </c>
      <c r="B6" s="23" t="s">
        <v>309</v>
      </c>
      <c r="C6" s="225">
        <v>0</v>
      </c>
      <c r="D6" s="224">
        <v>5545346</v>
      </c>
    </row>
    <row r="7" spans="1:4" s="16" customFormat="1" ht="21" customHeight="1">
      <c r="A7" s="20" t="s">
        <v>43</v>
      </c>
      <c r="B7" s="23" t="s">
        <v>310</v>
      </c>
      <c r="C7" s="224">
        <v>13500</v>
      </c>
      <c r="D7" s="344"/>
    </row>
    <row r="8" spans="1:4" s="2" customFormat="1" ht="21" customHeight="1">
      <c r="A8" s="20" t="s">
        <v>44</v>
      </c>
      <c r="B8" s="23" t="s">
        <v>311</v>
      </c>
      <c r="C8" s="224">
        <v>58000</v>
      </c>
      <c r="D8" s="224"/>
    </row>
    <row r="9" spans="1:4" s="2" customFormat="1" ht="21" customHeight="1">
      <c r="A9" s="20" t="s">
        <v>77</v>
      </c>
      <c r="B9" s="23" t="s">
        <v>312</v>
      </c>
      <c r="C9" s="224">
        <v>52722</v>
      </c>
      <c r="D9" s="225"/>
    </row>
    <row r="10" spans="1:4" s="2" customFormat="1" ht="21" customHeight="1">
      <c r="A10" s="20" t="s">
        <v>80</v>
      </c>
      <c r="B10" s="23" t="s">
        <v>313</v>
      </c>
      <c r="C10" s="225"/>
      <c r="D10" s="224"/>
    </row>
    <row r="11" spans="1:4" s="2" customFormat="1" ht="21" customHeight="1">
      <c r="A11" s="20" t="s">
        <v>83</v>
      </c>
      <c r="B11" s="23" t="s">
        <v>314</v>
      </c>
      <c r="C11" s="224"/>
      <c r="D11" s="224"/>
    </row>
    <row r="12" spans="1:4" s="16" customFormat="1" ht="21" customHeight="1">
      <c r="A12" s="21" t="s">
        <v>14</v>
      </c>
      <c r="B12" s="22" t="s">
        <v>46</v>
      </c>
      <c r="C12" s="226">
        <f>SUM(C13:C15)</f>
        <v>1088</v>
      </c>
      <c r="D12" s="226">
        <f>SUM(D13:D15)</f>
        <v>20000</v>
      </c>
    </row>
    <row r="13" spans="1:4" s="16" customFormat="1" ht="21" customHeight="1">
      <c r="A13" s="20" t="s">
        <v>17</v>
      </c>
      <c r="B13" s="24" t="s">
        <v>45</v>
      </c>
      <c r="C13" s="227"/>
      <c r="D13" s="224"/>
    </row>
    <row r="14" spans="1:4" s="16" customFormat="1" ht="21" customHeight="1">
      <c r="A14" s="20" t="s">
        <v>18</v>
      </c>
      <c r="B14" s="24" t="s">
        <v>86</v>
      </c>
      <c r="C14" s="227"/>
      <c r="D14" s="224"/>
    </row>
    <row r="15" spans="1:4" s="13" customFormat="1" ht="21" customHeight="1">
      <c r="A15" s="20" t="s">
        <v>111</v>
      </c>
      <c r="B15" s="23" t="s">
        <v>109</v>
      </c>
      <c r="C15" s="224">
        <v>1088</v>
      </c>
      <c r="D15" s="224">
        <v>20000</v>
      </c>
    </row>
    <row r="16" spans="1:4" s="14" customFormat="1" ht="21" customHeight="1">
      <c r="A16" s="21" t="s">
        <v>19</v>
      </c>
      <c r="B16" s="22" t="s">
        <v>84</v>
      </c>
      <c r="C16" s="226">
        <f>SUM(C17:C25)-C19-C24</f>
        <v>58050</v>
      </c>
      <c r="D16" s="427">
        <f>SUM(D17:D25)</f>
        <v>188050</v>
      </c>
    </row>
    <row r="17" spans="1:4" s="14" customFormat="1" ht="21" customHeight="1">
      <c r="A17" s="20" t="s">
        <v>47</v>
      </c>
      <c r="B17" s="23" t="s">
        <v>66</v>
      </c>
      <c r="C17" s="224"/>
      <c r="D17" s="224"/>
    </row>
    <row r="18" spans="1:4" s="14" customFormat="1" ht="21" customHeight="1">
      <c r="A18" s="20" t="s">
        <v>48</v>
      </c>
      <c r="B18" s="23" t="s">
        <v>67</v>
      </c>
      <c r="C18" s="224"/>
      <c r="D18" s="224"/>
    </row>
    <row r="19" spans="1:4" s="15" customFormat="1" ht="21" customHeight="1">
      <c r="A19" s="20" t="s">
        <v>92</v>
      </c>
      <c r="B19" s="23" t="s">
        <v>79</v>
      </c>
      <c r="C19" s="225"/>
      <c r="D19" s="224">
        <v>98050</v>
      </c>
    </row>
    <row r="20" spans="1:4" ht="21" customHeight="1">
      <c r="A20" s="20" t="s">
        <v>93</v>
      </c>
      <c r="B20" s="23" t="s">
        <v>68</v>
      </c>
      <c r="C20" s="224">
        <v>58050</v>
      </c>
      <c r="D20" s="234">
        <v>90000</v>
      </c>
    </row>
    <row r="21" spans="1:4" ht="21" customHeight="1">
      <c r="A21" s="20" t="s">
        <v>112</v>
      </c>
      <c r="B21" s="23" t="s">
        <v>69</v>
      </c>
      <c r="C21" s="224"/>
      <c r="D21" s="224"/>
    </row>
    <row r="22" spans="1:4" ht="21" customHeight="1">
      <c r="A22" s="20" t="s">
        <v>113</v>
      </c>
      <c r="B22" s="23" t="s">
        <v>70</v>
      </c>
      <c r="C22" s="224"/>
      <c r="D22" s="224"/>
    </row>
    <row r="23" spans="1:4" s="2" customFormat="1" ht="21" customHeight="1">
      <c r="A23" s="20" t="s">
        <v>114</v>
      </c>
      <c r="B23" s="23" t="s">
        <v>71</v>
      </c>
      <c r="C23" s="224"/>
      <c r="D23" s="224"/>
    </row>
    <row r="24" spans="1:4" s="2" customFormat="1" ht="21" customHeight="1">
      <c r="A24" s="20" t="s">
        <v>115</v>
      </c>
      <c r="B24" s="23" t="s">
        <v>78</v>
      </c>
      <c r="C24" s="225"/>
      <c r="D24" s="224"/>
    </row>
    <row r="25" spans="1:4" s="2" customFormat="1" ht="21" customHeight="1">
      <c r="A25" s="20" t="s">
        <v>116</v>
      </c>
      <c r="B25" s="23" t="s">
        <v>72</v>
      </c>
      <c r="C25" s="224"/>
      <c r="D25" s="234"/>
    </row>
    <row r="26" spans="1:4" s="2" customFormat="1" ht="21" customHeight="1">
      <c r="A26" s="21" t="s">
        <v>22</v>
      </c>
      <c r="B26" s="22" t="s">
        <v>85</v>
      </c>
      <c r="C26" s="226">
        <f>SUM(C27:C28)</f>
        <v>180284</v>
      </c>
      <c r="D26" s="226">
        <f>SUM(D27:D28)</f>
        <v>35685</v>
      </c>
    </row>
    <row r="27" spans="1:4" s="2" customFormat="1" ht="21" customHeight="1">
      <c r="A27" s="20" t="s">
        <v>49</v>
      </c>
      <c r="B27" s="23" t="s">
        <v>73</v>
      </c>
      <c r="C27" s="224">
        <v>180284</v>
      </c>
      <c r="D27" s="224">
        <v>35685</v>
      </c>
    </row>
    <row r="28" spans="1:4" s="2" customFormat="1" ht="21" customHeight="1">
      <c r="A28" s="20" t="s">
        <v>50</v>
      </c>
      <c r="B28" s="23" t="s">
        <v>74</v>
      </c>
      <c r="C28" s="224"/>
      <c r="D28" s="224"/>
    </row>
    <row r="29" spans="1:4" s="2" customFormat="1" ht="21" customHeight="1">
      <c r="A29" s="32" t="s">
        <v>23</v>
      </c>
      <c r="B29" s="33" t="s">
        <v>110</v>
      </c>
      <c r="C29" s="226">
        <f>SUM(C30:C33)</f>
        <v>15789996</v>
      </c>
      <c r="D29" s="226">
        <f>SUM(D30:D33)</f>
        <v>35586360</v>
      </c>
    </row>
    <row r="30" spans="1:4" s="2" customFormat="1" ht="21" customHeight="1">
      <c r="A30" s="30" t="s">
        <v>76</v>
      </c>
      <c r="B30" s="31" t="s">
        <v>63</v>
      </c>
      <c r="C30" s="235">
        <v>14078950</v>
      </c>
      <c r="D30" s="224">
        <v>35464797</v>
      </c>
    </row>
    <row r="31" spans="1:4" s="2" customFormat="1" ht="21" customHeight="1">
      <c r="A31" s="30" t="s">
        <v>51</v>
      </c>
      <c r="B31" s="31" t="s">
        <v>64</v>
      </c>
      <c r="C31" s="235">
        <v>0</v>
      </c>
      <c r="D31" s="236">
        <v>0</v>
      </c>
    </row>
    <row r="32" spans="1:4" s="2" customFormat="1" ht="21" customHeight="1">
      <c r="A32" s="30" t="s">
        <v>52</v>
      </c>
      <c r="B32" s="31" t="s">
        <v>65</v>
      </c>
      <c r="C32" s="235">
        <v>15030</v>
      </c>
      <c r="D32" s="236">
        <v>121563</v>
      </c>
    </row>
    <row r="33" spans="1:4" s="2" customFormat="1" ht="21" customHeight="1">
      <c r="A33" s="30" t="s">
        <v>117</v>
      </c>
      <c r="B33" s="31" t="s">
        <v>130</v>
      </c>
      <c r="C33" s="235">
        <v>1696016</v>
      </c>
      <c r="D33" s="236"/>
    </row>
    <row r="34" spans="1:4" s="2" customFormat="1" ht="21" customHeight="1">
      <c r="A34" s="32" t="s">
        <v>24</v>
      </c>
      <c r="B34" s="33" t="s">
        <v>135</v>
      </c>
      <c r="C34" s="237">
        <v>28676559</v>
      </c>
      <c r="D34" s="226">
        <v>14595660</v>
      </c>
    </row>
    <row r="35" spans="1:4" s="2" customFormat="1" ht="52.5" customHeight="1">
      <c r="A35" s="602" t="s">
        <v>140</v>
      </c>
      <c r="B35" s="602"/>
      <c r="C35" s="602"/>
      <c r="D35" s="602"/>
    </row>
  </sheetData>
  <sheetProtection formatCells="0" formatColumns="0" formatRows="0"/>
  <mergeCells count="3">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U22"/>
  <sheetViews>
    <sheetView view="pageBreakPreview" zoomScale="85" zoomScaleSheetLayoutView="85" zoomScalePageLayoutView="0" workbookViewId="0" topLeftCell="A1">
      <selection activeCell="F19" sqref="F19"/>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16384" width="9.00390625" style="4" customWidth="1"/>
  </cols>
  <sheetData>
    <row r="1" spans="1:21" ht="65.25" customHeight="1">
      <c r="A1" s="605" t="s">
        <v>317</v>
      </c>
      <c r="B1" s="605"/>
      <c r="C1" s="605"/>
      <c r="D1" s="605"/>
      <c r="E1" s="505" t="s">
        <v>447</v>
      </c>
      <c r="F1" s="505"/>
      <c r="G1" s="505"/>
      <c r="H1" s="505"/>
      <c r="I1" s="505"/>
      <c r="J1" s="505"/>
      <c r="K1" s="505"/>
      <c r="L1" s="505"/>
      <c r="M1" s="505"/>
      <c r="N1" s="505"/>
      <c r="O1" s="505"/>
      <c r="P1" s="603"/>
      <c r="Q1" s="603"/>
      <c r="R1" s="603"/>
      <c r="S1" s="603"/>
      <c r="T1" s="603"/>
      <c r="U1" s="603"/>
    </row>
    <row r="2" spans="1:21" ht="17.25" customHeight="1">
      <c r="A2" s="171"/>
      <c r="B2" s="172"/>
      <c r="C2" s="172"/>
      <c r="D2" s="172"/>
      <c r="E2" s="173"/>
      <c r="F2" s="173"/>
      <c r="G2" s="173"/>
      <c r="H2" s="173"/>
      <c r="I2" s="174"/>
      <c r="J2" s="175">
        <f>COUNTBLANK(E9:U16)</f>
        <v>20</v>
      </c>
      <c r="K2" s="176"/>
      <c r="L2" s="176"/>
      <c r="M2" s="176"/>
      <c r="N2" s="238"/>
      <c r="O2" s="177"/>
      <c r="P2" s="604" t="s">
        <v>164</v>
      </c>
      <c r="Q2" s="604"/>
      <c r="R2" s="604"/>
      <c r="S2" s="604"/>
      <c r="T2" s="604"/>
      <c r="U2" s="604"/>
    </row>
    <row r="3" spans="1:21" s="11" customFormat="1" ht="15.75" customHeight="1">
      <c r="A3" s="547" t="s">
        <v>136</v>
      </c>
      <c r="B3" s="547" t="s">
        <v>157</v>
      </c>
      <c r="C3" s="606" t="s">
        <v>132</v>
      </c>
      <c r="D3" s="544" t="s">
        <v>134</v>
      </c>
      <c r="E3" s="555" t="s">
        <v>4</v>
      </c>
      <c r="F3" s="607"/>
      <c r="G3" s="544" t="s">
        <v>36</v>
      </c>
      <c r="H3" s="543" t="s">
        <v>158</v>
      </c>
      <c r="I3" s="544" t="s">
        <v>37</v>
      </c>
      <c r="J3" s="555" t="s">
        <v>4</v>
      </c>
      <c r="K3" s="556"/>
      <c r="L3" s="556"/>
      <c r="M3" s="556"/>
      <c r="N3" s="556"/>
      <c r="O3" s="556"/>
      <c r="P3" s="556"/>
      <c r="Q3" s="556"/>
      <c r="R3" s="556"/>
      <c r="S3" s="556"/>
      <c r="T3" s="550" t="s">
        <v>103</v>
      </c>
      <c r="U3" s="553" t="s">
        <v>160</v>
      </c>
    </row>
    <row r="4" spans="1:21" s="12" customFormat="1" ht="15.75" customHeight="1">
      <c r="A4" s="548"/>
      <c r="B4" s="548"/>
      <c r="C4" s="606"/>
      <c r="D4" s="544"/>
      <c r="E4" s="544" t="s">
        <v>137</v>
      </c>
      <c r="F4" s="544" t="s">
        <v>62</v>
      </c>
      <c r="G4" s="544"/>
      <c r="H4" s="543"/>
      <c r="I4" s="544"/>
      <c r="J4" s="544" t="s">
        <v>61</v>
      </c>
      <c r="K4" s="544" t="s">
        <v>4</v>
      </c>
      <c r="L4" s="544"/>
      <c r="M4" s="544"/>
      <c r="N4" s="544"/>
      <c r="O4" s="544"/>
      <c r="P4" s="544"/>
      <c r="Q4" s="543" t="s">
        <v>139</v>
      </c>
      <c r="R4" s="544" t="s">
        <v>304</v>
      </c>
      <c r="S4" s="557" t="s">
        <v>81</v>
      </c>
      <c r="T4" s="551"/>
      <c r="U4" s="554"/>
    </row>
    <row r="5" spans="1:21" s="11" customFormat="1" ht="15.75" customHeight="1">
      <c r="A5" s="548"/>
      <c r="B5" s="548"/>
      <c r="C5" s="606"/>
      <c r="D5" s="544"/>
      <c r="E5" s="544"/>
      <c r="F5" s="544"/>
      <c r="G5" s="544"/>
      <c r="H5" s="543"/>
      <c r="I5" s="544"/>
      <c r="J5" s="544"/>
      <c r="K5" s="544" t="s">
        <v>96</v>
      </c>
      <c r="L5" s="544" t="s">
        <v>4</v>
      </c>
      <c r="M5" s="544"/>
      <c r="N5" s="544"/>
      <c r="O5" s="544" t="s">
        <v>42</v>
      </c>
      <c r="P5" s="544" t="s">
        <v>46</v>
      </c>
      <c r="Q5" s="543"/>
      <c r="R5" s="544"/>
      <c r="S5" s="557"/>
      <c r="T5" s="551"/>
      <c r="U5" s="554"/>
    </row>
    <row r="6" spans="1:21" s="11" customFormat="1" ht="15.75" customHeight="1">
      <c r="A6" s="548"/>
      <c r="B6" s="548"/>
      <c r="C6" s="606"/>
      <c r="D6" s="544"/>
      <c r="E6" s="544"/>
      <c r="F6" s="544"/>
      <c r="G6" s="544"/>
      <c r="H6" s="543"/>
      <c r="I6" s="544"/>
      <c r="J6" s="544"/>
      <c r="K6" s="544"/>
      <c r="L6" s="544"/>
      <c r="M6" s="544"/>
      <c r="N6" s="544"/>
      <c r="O6" s="544"/>
      <c r="P6" s="544"/>
      <c r="Q6" s="543"/>
      <c r="R6" s="544"/>
      <c r="S6" s="557"/>
      <c r="T6" s="551"/>
      <c r="U6" s="554"/>
    </row>
    <row r="7" spans="1:21" s="11" customFormat="1" ht="63" customHeight="1">
      <c r="A7" s="549"/>
      <c r="B7" s="549"/>
      <c r="C7" s="606"/>
      <c r="D7" s="544"/>
      <c r="E7" s="544"/>
      <c r="F7" s="544"/>
      <c r="G7" s="544"/>
      <c r="H7" s="543"/>
      <c r="I7" s="544"/>
      <c r="J7" s="544"/>
      <c r="K7" s="544"/>
      <c r="L7" s="57" t="s">
        <v>39</v>
      </c>
      <c r="M7" s="57" t="s">
        <v>138</v>
      </c>
      <c r="N7" s="57" t="s">
        <v>156</v>
      </c>
      <c r="O7" s="544"/>
      <c r="P7" s="544"/>
      <c r="Q7" s="543"/>
      <c r="R7" s="544"/>
      <c r="S7" s="557"/>
      <c r="T7" s="552"/>
      <c r="U7" s="554"/>
    </row>
    <row r="8" spans="1:21" ht="14.25" customHeight="1">
      <c r="A8" s="558" t="s">
        <v>3</v>
      </c>
      <c r="B8" s="559"/>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row>
    <row r="9" spans="1:21" ht="22.5" customHeight="1">
      <c r="A9" s="42" t="s">
        <v>0</v>
      </c>
      <c r="B9" s="62" t="s">
        <v>94</v>
      </c>
      <c r="C9" s="233"/>
      <c r="D9" s="294">
        <f>E9+F9</f>
        <v>2123</v>
      </c>
      <c r="E9" s="302">
        <v>586</v>
      </c>
      <c r="F9" s="302">
        <v>1537</v>
      </c>
      <c r="G9" s="302">
        <v>10</v>
      </c>
      <c r="H9" s="302"/>
      <c r="I9" s="294">
        <f aca="true" t="shared" si="0" ref="I9:I16">J9+Q9+R9+S9</f>
        <v>2113</v>
      </c>
      <c r="J9" s="294">
        <f>K9+O9+P9</f>
        <v>1871</v>
      </c>
      <c r="K9" s="294">
        <f>L9+M9</f>
        <v>1368</v>
      </c>
      <c r="L9" s="302">
        <v>1367</v>
      </c>
      <c r="M9" s="302">
        <v>1</v>
      </c>
      <c r="N9" s="303">
        <v>0</v>
      </c>
      <c r="O9" s="302">
        <v>502</v>
      </c>
      <c r="P9" s="302">
        <v>1</v>
      </c>
      <c r="Q9" s="302">
        <v>237</v>
      </c>
      <c r="R9" s="302">
        <v>1</v>
      </c>
      <c r="S9" s="302">
        <v>4</v>
      </c>
      <c r="T9" s="294">
        <f>SUM(O9:S9)</f>
        <v>745</v>
      </c>
      <c r="U9" s="232">
        <f>IF(J9&lt;&gt;0,K9/J9,"")</f>
        <v>0.7311598075895244</v>
      </c>
    </row>
    <row r="10" spans="1:21" s="63" customFormat="1" ht="22.5" customHeight="1">
      <c r="A10" s="167" t="s">
        <v>1</v>
      </c>
      <c r="B10" s="62" t="s">
        <v>95</v>
      </c>
      <c r="C10" s="294">
        <f>SUM(C11:C16)</f>
        <v>2070</v>
      </c>
      <c r="D10" s="294">
        <f aca="true" t="shared" si="1" ref="D10:T10">SUM(D11:D16)</f>
        <v>44098782</v>
      </c>
      <c r="E10" s="294">
        <f t="shared" si="1"/>
        <v>34966334</v>
      </c>
      <c r="F10" s="294">
        <f t="shared" si="1"/>
        <v>9132448</v>
      </c>
      <c r="G10" s="294">
        <f t="shared" si="1"/>
        <v>234489</v>
      </c>
      <c r="H10" s="294">
        <f t="shared" si="1"/>
        <v>0</v>
      </c>
      <c r="I10" s="294">
        <f t="shared" si="0"/>
        <v>43864293</v>
      </c>
      <c r="J10" s="294">
        <f t="shared" si="1"/>
        <v>29529780</v>
      </c>
      <c r="K10" s="294">
        <f t="shared" si="1"/>
        <v>7345107</v>
      </c>
      <c r="L10" s="294">
        <f t="shared" si="1"/>
        <v>7132616</v>
      </c>
      <c r="M10" s="294">
        <f t="shared" si="1"/>
        <v>141000</v>
      </c>
      <c r="N10" s="294">
        <f>SUM(N11:N16)</f>
        <v>71491</v>
      </c>
      <c r="O10" s="294">
        <f t="shared" si="1"/>
        <v>22183585</v>
      </c>
      <c r="P10" s="294">
        <f t="shared" si="1"/>
        <v>1088</v>
      </c>
      <c r="Q10" s="294">
        <f t="shared" si="1"/>
        <v>14096179</v>
      </c>
      <c r="R10" s="294">
        <f t="shared" si="1"/>
        <v>58050</v>
      </c>
      <c r="S10" s="294">
        <f t="shared" si="1"/>
        <v>180284</v>
      </c>
      <c r="T10" s="294">
        <f t="shared" si="1"/>
        <v>36519186</v>
      </c>
      <c r="U10" s="232">
        <f aca="true" t="shared" si="2" ref="U10:U16">IF(J10&lt;&gt;0,K10/J10,"")</f>
        <v>0.24873558150450156</v>
      </c>
    </row>
    <row r="11" spans="1:21" ht="22.5" customHeight="1">
      <c r="A11" s="45" t="s">
        <v>13</v>
      </c>
      <c r="B11" s="54" t="s">
        <v>54</v>
      </c>
      <c r="C11" s="295">
        <v>1549</v>
      </c>
      <c r="D11" s="294">
        <f aca="true" t="shared" si="3" ref="D11:D16">SUM(E11:F11)</f>
        <v>8397764</v>
      </c>
      <c r="E11" s="300">
        <v>6088544</v>
      </c>
      <c r="F11" s="300">
        <v>2309220</v>
      </c>
      <c r="G11" s="300">
        <v>87489</v>
      </c>
      <c r="H11" s="233">
        <v>0</v>
      </c>
      <c r="I11" s="294">
        <f t="shared" si="0"/>
        <v>8310275</v>
      </c>
      <c r="J11" s="294">
        <f aca="true" t="shared" si="4" ref="J11:J16">SUM(K11,O11:P11)</f>
        <v>6646588</v>
      </c>
      <c r="K11" s="294">
        <f aca="true" t="shared" si="5" ref="K11:K16">SUM(L11:N11)</f>
        <v>1328339</v>
      </c>
      <c r="L11" s="300">
        <v>1256839</v>
      </c>
      <c r="M11" s="300">
        <v>71500</v>
      </c>
      <c r="N11" s="300">
        <v>0</v>
      </c>
      <c r="O11" s="300">
        <v>5318149</v>
      </c>
      <c r="P11" s="300">
        <v>100</v>
      </c>
      <c r="Q11" s="300">
        <v>1425353</v>
      </c>
      <c r="R11" s="300">
        <v>58050</v>
      </c>
      <c r="S11" s="300">
        <v>180284</v>
      </c>
      <c r="T11" s="294">
        <f aca="true" t="shared" si="6" ref="T11:T16">SUM(O11:S11)</f>
        <v>6981936</v>
      </c>
      <c r="U11" s="232">
        <f t="shared" si="2"/>
        <v>0.19985276656233245</v>
      </c>
    </row>
    <row r="12" spans="1:21" ht="22.5" customHeight="1">
      <c r="A12" s="45" t="s">
        <v>14</v>
      </c>
      <c r="B12" s="54" t="s">
        <v>55</v>
      </c>
      <c r="C12" s="295">
        <v>50</v>
      </c>
      <c r="D12" s="294">
        <f t="shared" si="3"/>
        <v>19200</v>
      </c>
      <c r="E12" s="300">
        <v>0</v>
      </c>
      <c r="F12" s="300">
        <v>19200</v>
      </c>
      <c r="G12" s="300">
        <v>0</v>
      </c>
      <c r="H12" s="233"/>
      <c r="I12" s="294">
        <f t="shared" si="0"/>
        <v>19200</v>
      </c>
      <c r="J12" s="294">
        <f t="shared" si="4"/>
        <v>19200</v>
      </c>
      <c r="K12" s="294">
        <f t="shared" si="5"/>
        <v>18900</v>
      </c>
      <c r="L12" s="300">
        <v>18900</v>
      </c>
      <c r="M12" s="300">
        <v>0</v>
      </c>
      <c r="N12" s="300">
        <v>0</v>
      </c>
      <c r="O12" s="300">
        <v>300</v>
      </c>
      <c r="P12" s="300"/>
      <c r="Q12" s="300">
        <v>0</v>
      </c>
      <c r="R12" s="300"/>
      <c r="S12" s="300"/>
      <c r="T12" s="294">
        <f t="shared" si="6"/>
        <v>300</v>
      </c>
      <c r="U12" s="232">
        <f t="shared" si="2"/>
        <v>0.984375</v>
      </c>
    </row>
    <row r="13" spans="1:21" ht="22.5" customHeight="1">
      <c r="A13" s="45" t="s">
        <v>19</v>
      </c>
      <c r="B13" s="54" t="s">
        <v>56</v>
      </c>
      <c r="C13" s="295">
        <v>202</v>
      </c>
      <c r="D13" s="294">
        <f t="shared" si="3"/>
        <v>4460586</v>
      </c>
      <c r="E13" s="300">
        <v>3470714</v>
      </c>
      <c r="F13" s="300">
        <v>989872</v>
      </c>
      <c r="G13" s="300">
        <v>22000</v>
      </c>
      <c r="H13" s="233"/>
      <c r="I13" s="294">
        <f t="shared" si="0"/>
        <v>4438586</v>
      </c>
      <c r="J13" s="294">
        <f t="shared" si="4"/>
        <v>2552433</v>
      </c>
      <c r="K13" s="294">
        <f t="shared" si="5"/>
        <v>779999</v>
      </c>
      <c r="L13" s="300">
        <v>695888</v>
      </c>
      <c r="M13" s="300">
        <v>46580</v>
      </c>
      <c r="N13" s="300">
        <v>37531</v>
      </c>
      <c r="O13" s="300">
        <v>1772434</v>
      </c>
      <c r="P13" s="300"/>
      <c r="Q13" s="300">
        <v>1886153</v>
      </c>
      <c r="R13" s="300"/>
      <c r="S13" s="300"/>
      <c r="T13" s="294">
        <f t="shared" si="6"/>
        <v>3658587</v>
      </c>
      <c r="U13" s="232">
        <f t="shared" si="2"/>
        <v>0.3055903915989176</v>
      </c>
    </row>
    <row r="14" spans="1:21" ht="22.5" customHeight="1">
      <c r="A14" s="45" t="s">
        <v>22</v>
      </c>
      <c r="B14" s="54" t="s">
        <v>57</v>
      </c>
      <c r="C14" s="295">
        <v>87</v>
      </c>
      <c r="D14" s="294">
        <f t="shared" si="3"/>
        <v>3360802</v>
      </c>
      <c r="E14" s="300">
        <v>0</v>
      </c>
      <c r="F14" s="300">
        <v>3360802</v>
      </c>
      <c r="G14" s="300">
        <v>0</v>
      </c>
      <c r="H14" s="233"/>
      <c r="I14" s="294">
        <f t="shared" si="0"/>
        <v>3360802</v>
      </c>
      <c r="J14" s="294">
        <f t="shared" si="4"/>
        <v>3360802</v>
      </c>
      <c r="K14" s="294">
        <f t="shared" si="5"/>
        <v>3360802</v>
      </c>
      <c r="L14" s="300">
        <v>3360802</v>
      </c>
      <c r="M14" s="300">
        <v>0</v>
      </c>
      <c r="N14" s="300">
        <v>0</v>
      </c>
      <c r="O14" s="300">
        <v>0</v>
      </c>
      <c r="P14" s="300"/>
      <c r="Q14" s="300">
        <v>0</v>
      </c>
      <c r="R14" s="300"/>
      <c r="S14" s="300"/>
      <c r="T14" s="294">
        <f t="shared" si="6"/>
        <v>0</v>
      </c>
      <c r="U14" s="232">
        <f t="shared" si="2"/>
        <v>1</v>
      </c>
    </row>
    <row r="15" spans="1:21" ht="22.5" customHeight="1">
      <c r="A15" s="45" t="s">
        <v>23</v>
      </c>
      <c r="B15" s="54" t="s">
        <v>60</v>
      </c>
      <c r="C15" s="295">
        <v>78</v>
      </c>
      <c r="D15" s="294">
        <f t="shared" si="3"/>
        <v>24875250</v>
      </c>
      <c r="E15" s="300">
        <v>24037364</v>
      </c>
      <c r="F15" s="300">
        <v>837886</v>
      </c>
      <c r="G15" s="300">
        <v>125000</v>
      </c>
      <c r="H15" s="233"/>
      <c r="I15" s="294">
        <f t="shared" si="0"/>
        <v>24750250</v>
      </c>
      <c r="J15" s="294">
        <f t="shared" si="4"/>
        <v>15330727</v>
      </c>
      <c r="K15" s="294">
        <f t="shared" si="5"/>
        <v>308755</v>
      </c>
      <c r="L15" s="300">
        <v>251875</v>
      </c>
      <c r="M15" s="300">
        <v>22920</v>
      </c>
      <c r="N15" s="300">
        <v>33960</v>
      </c>
      <c r="O15" s="300">
        <v>15020984</v>
      </c>
      <c r="P15" s="300">
        <v>988</v>
      </c>
      <c r="Q15" s="300">
        <v>9419523</v>
      </c>
      <c r="R15" s="300"/>
      <c r="S15" s="300"/>
      <c r="T15" s="294">
        <f t="shared" si="6"/>
        <v>24441495</v>
      </c>
      <c r="U15" s="232">
        <f t="shared" si="2"/>
        <v>0.02013961894957754</v>
      </c>
    </row>
    <row r="16" spans="1:21" ht="22.5" customHeight="1">
      <c r="A16" s="45" t="s">
        <v>24</v>
      </c>
      <c r="B16" s="54" t="s">
        <v>58</v>
      </c>
      <c r="C16" s="295">
        <v>104</v>
      </c>
      <c r="D16" s="294">
        <f t="shared" si="3"/>
        <v>2985180</v>
      </c>
      <c r="E16" s="300">
        <v>1369712</v>
      </c>
      <c r="F16" s="300">
        <v>1615468</v>
      </c>
      <c r="G16" s="300">
        <v>0</v>
      </c>
      <c r="H16" s="233"/>
      <c r="I16" s="294">
        <f t="shared" si="0"/>
        <v>2985180</v>
      </c>
      <c r="J16" s="294">
        <f t="shared" si="4"/>
        <v>1620030</v>
      </c>
      <c r="K16" s="294">
        <f t="shared" si="5"/>
        <v>1548312</v>
      </c>
      <c r="L16" s="300">
        <v>1548312</v>
      </c>
      <c r="M16" s="300">
        <v>0</v>
      </c>
      <c r="N16" s="300">
        <v>0</v>
      </c>
      <c r="O16" s="300">
        <v>71718</v>
      </c>
      <c r="P16" s="300"/>
      <c r="Q16" s="300">
        <v>1365150</v>
      </c>
      <c r="R16" s="300"/>
      <c r="S16" s="300"/>
      <c r="T16" s="294">
        <f t="shared" si="6"/>
        <v>1436868</v>
      </c>
      <c r="U16" s="232">
        <f t="shared" si="2"/>
        <v>0.9557304494361215</v>
      </c>
    </row>
    <row r="17" spans="1:21" s="5" customFormat="1" ht="21" customHeight="1">
      <c r="A17" s="533" t="str">
        <f>TT!C7</f>
        <v>Sơn La, ngày  29 tháng 2 năm 2021</v>
      </c>
      <c r="B17" s="534"/>
      <c r="C17" s="534"/>
      <c r="D17" s="534"/>
      <c r="E17" s="534"/>
      <c r="F17" s="228"/>
      <c r="G17" s="228"/>
      <c r="H17" s="228"/>
      <c r="I17" s="229"/>
      <c r="J17" s="229"/>
      <c r="K17" s="229"/>
      <c r="L17" s="229"/>
      <c r="M17" s="229"/>
      <c r="N17" s="535" t="str">
        <f>TT!C4</f>
        <v>Sơn La, ngày  29 tháng 2 năm 2021</v>
      </c>
      <c r="O17" s="536"/>
      <c r="P17" s="536"/>
      <c r="Q17" s="536"/>
      <c r="R17" s="536"/>
      <c r="S17" s="536"/>
      <c r="T17" s="536"/>
      <c r="U17" s="239"/>
    </row>
    <row r="18" spans="1:21" ht="15.75" customHeight="1">
      <c r="A18" s="537" t="s">
        <v>283</v>
      </c>
      <c r="B18" s="538"/>
      <c r="C18" s="538"/>
      <c r="D18" s="538"/>
      <c r="E18" s="538"/>
      <c r="F18" s="230"/>
      <c r="G18" s="230"/>
      <c r="H18" s="230"/>
      <c r="I18" s="177"/>
      <c r="J18" s="177"/>
      <c r="K18" s="177"/>
      <c r="L18" s="177"/>
      <c r="M18" s="177"/>
      <c r="N18" s="539" t="str">
        <f>TT!C5</f>
        <v>PHÓ CỤC TRƯỞNG</v>
      </c>
      <c r="O18" s="539"/>
      <c r="P18" s="539"/>
      <c r="Q18" s="539"/>
      <c r="R18" s="539"/>
      <c r="S18" s="539"/>
      <c r="T18" s="539"/>
      <c r="U18" s="240"/>
    </row>
    <row r="19" spans="1:21" s="490" customFormat="1" ht="67.5" customHeight="1">
      <c r="A19" s="485"/>
      <c r="B19" s="527" t="s">
        <v>458</v>
      </c>
      <c r="C19" s="527"/>
      <c r="D19" s="527"/>
      <c r="E19" s="485"/>
      <c r="F19" s="487"/>
      <c r="G19" s="487"/>
      <c r="H19" s="487"/>
      <c r="I19" s="488"/>
      <c r="J19" s="488"/>
      <c r="K19" s="488"/>
      <c r="L19" s="488"/>
      <c r="M19" s="488"/>
      <c r="N19" s="488"/>
      <c r="O19" s="488"/>
      <c r="P19" s="527" t="s">
        <v>458</v>
      </c>
      <c r="Q19" s="527"/>
      <c r="R19" s="527"/>
      <c r="S19" s="486"/>
      <c r="T19" s="489"/>
      <c r="U19" s="489"/>
    </row>
    <row r="20" spans="1:21" ht="15.75" customHeight="1">
      <c r="A20" s="540" t="str">
        <f>TT!C6</f>
        <v>Nguyễn Thị Nga</v>
      </c>
      <c r="B20" s="540"/>
      <c r="C20" s="540"/>
      <c r="D20" s="540"/>
      <c r="E20" s="540"/>
      <c r="F20" s="231" t="s">
        <v>2</v>
      </c>
      <c r="G20" s="231"/>
      <c r="H20" s="231"/>
      <c r="I20" s="231"/>
      <c r="J20" s="231"/>
      <c r="K20" s="231"/>
      <c r="L20" s="231"/>
      <c r="M20" s="231"/>
      <c r="N20" s="541" t="str">
        <f>TT!C3</f>
        <v>Lường Quang Yên</v>
      </c>
      <c r="O20" s="541"/>
      <c r="P20" s="541"/>
      <c r="Q20" s="541"/>
      <c r="R20" s="541"/>
      <c r="S20" s="541"/>
      <c r="T20" s="541"/>
      <c r="U20" s="241"/>
    </row>
    <row r="21" spans="1:21" ht="15.75">
      <c r="A21" s="242"/>
      <c r="B21" s="242"/>
      <c r="C21" s="242"/>
      <c r="D21" s="242"/>
      <c r="E21" s="242"/>
      <c r="F21" s="242"/>
      <c r="G21" s="242"/>
      <c r="H21" s="242"/>
      <c r="I21" s="242"/>
      <c r="J21" s="242"/>
      <c r="K21" s="242"/>
      <c r="L21" s="242"/>
      <c r="M21" s="242"/>
      <c r="N21" s="243"/>
      <c r="O21" s="243"/>
      <c r="P21" s="243"/>
      <c r="Q21" s="243"/>
      <c r="R21" s="243"/>
      <c r="S21" s="243"/>
      <c r="T21" s="243"/>
      <c r="U21" s="243"/>
    </row>
    <row r="22" spans="1:21" ht="15.75">
      <c r="A22" s="292" t="s">
        <v>300</v>
      </c>
      <c r="B22" s="292"/>
      <c r="C22" s="292"/>
      <c r="D22" s="292"/>
      <c r="E22" s="242"/>
      <c r="F22" s="242"/>
      <c r="G22" s="242"/>
      <c r="H22" s="242"/>
      <c r="I22" s="242"/>
      <c r="J22" s="242"/>
      <c r="K22" s="242"/>
      <c r="L22" s="242"/>
      <c r="M22" s="242"/>
      <c r="N22" s="243"/>
      <c r="O22" s="243"/>
      <c r="P22" s="243"/>
      <c r="Q22" s="243"/>
      <c r="R22" s="243"/>
      <c r="S22" s="243"/>
      <c r="T22" s="243"/>
      <c r="U22" s="243"/>
    </row>
  </sheetData>
  <sheetProtection formatCells="0" formatColumns="0" formatRows="0" insertRows="0"/>
  <mergeCells count="35">
    <mergeCell ref="A20:E20"/>
    <mergeCell ref="N20:T20"/>
    <mergeCell ref="E3:F3"/>
    <mergeCell ref="A17:E17"/>
    <mergeCell ref="N17:T17"/>
    <mergeCell ref="A18:E18"/>
    <mergeCell ref="N18:T18"/>
    <mergeCell ref="T3:T7"/>
    <mergeCell ref="A8:B8"/>
    <mergeCell ref="Q4:Q7"/>
    <mergeCell ref="A1:D1"/>
    <mergeCell ref="C3:C7"/>
    <mergeCell ref="D3:D7"/>
    <mergeCell ref="I3:I7"/>
    <mergeCell ref="E1:O1"/>
    <mergeCell ref="A3:A7"/>
    <mergeCell ref="B3:B7"/>
    <mergeCell ref="K5:K7"/>
    <mergeCell ref="P1:U1"/>
    <mergeCell ref="E4:E7"/>
    <mergeCell ref="F4:F7"/>
    <mergeCell ref="G3:G7"/>
    <mergeCell ref="P5:P7"/>
    <mergeCell ref="L5:N6"/>
    <mergeCell ref="P2:U2"/>
    <mergeCell ref="U3:U7"/>
    <mergeCell ref="J3:S3"/>
    <mergeCell ref="H3:H7"/>
    <mergeCell ref="B19:D19"/>
    <mergeCell ref="P19:R19"/>
    <mergeCell ref="R4:R7"/>
    <mergeCell ref="S4:S7"/>
    <mergeCell ref="J4:J7"/>
    <mergeCell ref="K4:P4"/>
    <mergeCell ref="O5:O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545" t="s">
        <v>152</v>
      </c>
      <c r="B1" s="545"/>
      <c r="C1" s="545"/>
      <c r="D1" s="545"/>
      <c r="E1" s="545"/>
      <c r="F1" s="585" t="s">
        <v>124</v>
      </c>
      <c r="G1" s="585"/>
      <c r="H1" s="585"/>
      <c r="I1" s="585"/>
      <c r="J1" s="585"/>
      <c r="K1" s="585"/>
      <c r="L1" s="585"/>
      <c r="M1" s="585"/>
      <c r="N1" s="585"/>
      <c r="O1" s="585"/>
      <c r="P1" s="41"/>
      <c r="Q1" s="586" t="s">
        <v>150</v>
      </c>
      <c r="R1" s="586"/>
      <c r="S1" s="586"/>
      <c r="T1" s="586"/>
      <c r="U1" s="586"/>
      <c r="V1" s="586"/>
    </row>
    <row r="2" spans="1:22" ht="17.25" customHeight="1">
      <c r="A2" s="25"/>
      <c r="B2" s="27"/>
      <c r="C2" s="27"/>
      <c r="D2" s="27"/>
      <c r="E2" s="6"/>
      <c r="F2" s="6"/>
      <c r="G2" s="6"/>
      <c r="H2" s="6"/>
      <c r="I2" s="6"/>
      <c r="J2" s="35"/>
      <c r="K2" s="37">
        <f>COUNTBLANK(E8:V22)</f>
        <v>252</v>
      </c>
      <c r="L2" s="37">
        <f>COUNTA(E9:V22)</f>
        <v>0</v>
      </c>
      <c r="M2" s="40">
        <f>K2+L2</f>
        <v>252</v>
      </c>
      <c r="N2" s="39"/>
      <c r="O2" s="26"/>
      <c r="P2" s="26"/>
      <c r="Q2" s="26"/>
      <c r="R2" s="588" t="s">
        <v>98</v>
      </c>
      <c r="S2" s="588"/>
      <c r="T2" s="588"/>
      <c r="U2" s="588"/>
      <c r="V2" s="588"/>
    </row>
    <row r="3" spans="1:22" s="11" customFormat="1" ht="15.75" customHeight="1">
      <c r="A3" s="616" t="s">
        <v>157</v>
      </c>
      <c r="B3" s="617"/>
      <c r="C3" s="595" t="s">
        <v>132</v>
      </c>
      <c r="D3" s="584" t="s">
        <v>134</v>
      </c>
      <c r="E3" s="622" t="s">
        <v>4</v>
      </c>
      <c r="F3" s="623"/>
      <c r="G3" s="608" t="s">
        <v>36</v>
      </c>
      <c r="H3" s="608" t="s">
        <v>82</v>
      </c>
      <c r="I3" s="614" t="s">
        <v>37</v>
      </c>
      <c r="J3" s="615"/>
      <c r="K3" s="615"/>
      <c r="L3" s="615"/>
      <c r="M3" s="615"/>
      <c r="N3" s="615"/>
      <c r="O3" s="615"/>
      <c r="P3" s="615"/>
      <c r="Q3" s="615"/>
      <c r="R3" s="615"/>
      <c r="S3" s="615"/>
      <c r="T3" s="615"/>
      <c r="U3" s="609" t="s">
        <v>103</v>
      </c>
      <c r="V3" s="584" t="s">
        <v>108</v>
      </c>
    </row>
    <row r="4" spans="1:22" s="12" customFormat="1" ht="15.75" customHeight="1">
      <c r="A4" s="618"/>
      <c r="B4" s="619"/>
      <c r="C4" s="596"/>
      <c r="D4" s="584"/>
      <c r="E4" s="572" t="s">
        <v>137</v>
      </c>
      <c r="F4" s="572" t="s">
        <v>62</v>
      </c>
      <c r="G4" s="608"/>
      <c r="H4" s="608"/>
      <c r="I4" s="608" t="s">
        <v>37</v>
      </c>
      <c r="J4" s="613" t="s">
        <v>38</v>
      </c>
      <c r="K4" s="613"/>
      <c r="L4" s="613"/>
      <c r="M4" s="613"/>
      <c r="N4" s="613"/>
      <c r="O4" s="613"/>
      <c r="P4" s="613"/>
      <c r="Q4" s="613"/>
      <c r="R4" s="581" t="s">
        <v>139</v>
      </c>
      <c r="S4" s="569" t="s">
        <v>148</v>
      </c>
      <c r="T4" s="581" t="s">
        <v>81</v>
      </c>
      <c r="U4" s="609"/>
      <c r="V4" s="584"/>
    </row>
    <row r="5" spans="1:22" s="11" customFormat="1" ht="15.75" customHeight="1">
      <c r="A5" s="618"/>
      <c r="B5" s="619"/>
      <c r="C5" s="596"/>
      <c r="D5" s="584"/>
      <c r="E5" s="573"/>
      <c r="F5" s="573"/>
      <c r="G5" s="608"/>
      <c r="H5" s="608"/>
      <c r="I5" s="608"/>
      <c r="J5" s="608" t="s">
        <v>61</v>
      </c>
      <c r="K5" s="610" t="s">
        <v>4</v>
      </c>
      <c r="L5" s="611"/>
      <c r="M5" s="611"/>
      <c r="N5" s="611"/>
      <c r="O5" s="611"/>
      <c r="P5" s="611"/>
      <c r="Q5" s="612"/>
      <c r="R5" s="582"/>
      <c r="S5" s="570"/>
      <c r="T5" s="582"/>
      <c r="U5" s="609"/>
      <c r="V5" s="584"/>
    </row>
    <row r="6" spans="1:22" s="11" customFormat="1" ht="15.75" customHeight="1">
      <c r="A6" s="618"/>
      <c r="B6" s="619"/>
      <c r="C6" s="596"/>
      <c r="D6" s="584"/>
      <c r="E6" s="573"/>
      <c r="F6" s="573"/>
      <c r="G6" s="608"/>
      <c r="H6" s="608"/>
      <c r="I6" s="608"/>
      <c r="J6" s="608"/>
      <c r="K6" s="581" t="s">
        <v>96</v>
      </c>
      <c r="L6" s="610" t="s">
        <v>4</v>
      </c>
      <c r="M6" s="611"/>
      <c r="N6" s="612"/>
      <c r="O6" s="581" t="s">
        <v>42</v>
      </c>
      <c r="P6" s="569" t="s">
        <v>147</v>
      </c>
      <c r="Q6" s="581" t="s">
        <v>46</v>
      </c>
      <c r="R6" s="582"/>
      <c r="S6" s="570"/>
      <c r="T6" s="582"/>
      <c r="U6" s="609"/>
      <c r="V6" s="584"/>
    </row>
    <row r="7" spans="1:22" s="11" customFormat="1" ht="51" customHeight="1">
      <c r="A7" s="618"/>
      <c r="B7" s="619"/>
      <c r="C7" s="597"/>
      <c r="D7" s="584"/>
      <c r="E7" s="574"/>
      <c r="F7" s="574"/>
      <c r="G7" s="608"/>
      <c r="H7" s="608"/>
      <c r="I7" s="608"/>
      <c r="J7" s="608"/>
      <c r="K7" s="583"/>
      <c r="L7" s="51" t="s">
        <v>39</v>
      </c>
      <c r="M7" s="51" t="s">
        <v>40</v>
      </c>
      <c r="N7" s="51" t="s">
        <v>159</v>
      </c>
      <c r="O7" s="583"/>
      <c r="P7" s="571"/>
      <c r="Q7" s="583"/>
      <c r="R7" s="583"/>
      <c r="S7" s="571"/>
      <c r="T7" s="583"/>
      <c r="U7" s="609"/>
      <c r="V7" s="584"/>
    </row>
    <row r="8" spans="1:22" ht="15.75">
      <c r="A8" s="620"/>
      <c r="B8" s="621"/>
      <c r="C8" s="42" t="s">
        <v>13</v>
      </c>
      <c r="D8" s="42" t="s">
        <v>14</v>
      </c>
      <c r="E8" s="42" t="s">
        <v>19</v>
      </c>
      <c r="F8" s="42" t="s">
        <v>22</v>
      </c>
      <c r="G8" s="42" t="s">
        <v>23</v>
      </c>
      <c r="H8" s="42" t="s">
        <v>24</v>
      </c>
      <c r="I8" s="42" t="s">
        <v>25</v>
      </c>
      <c r="J8" s="42" t="s">
        <v>26</v>
      </c>
      <c r="K8" s="42" t="s">
        <v>27</v>
      </c>
      <c r="L8" s="42" t="s">
        <v>29</v>
      </c>
      <c r="M8" s="42" t="s">
        <v>30</v>
      </c>
      <c r="N8" s="42" t="s">
        <v>104</v>
      </c>
      <c r="O8" s="42" t="s">
        <v>101</v>
      </c>
      <c r="P8" s="42" t="s">
        <v>105</v>
      </c>
      <c r="Q8" s="42" t="s">
        <v>106</v>
      </c>
      <c r="R8" s="42" t="s">
        <v>107</v>
      </c>
      <c r="S8" s="42" t="s">
        <v>118</v>
      </c>
      <c r="T8" s="42" t="s">
        <v>131</v>
      </c>
      <c r="U8" s="42" t="s">
        <v>133</v>
      </c>
      <c r="V8" s="42" t="s">
        <v>149</v>
      </c>
    </row>
    <row r="9" spans="1:24" ht="15.75">
      <c r="A9" s="42" t="s">
        <v>0</v>
      </c>
      <c r="B9" s="52" t="s">
        <v>94</v>
      </c>
      <c r="C9" s="43"/>
      <c r="D9" s="43"/>
      <c r="E9" s="43"/>
      <c r="F9" s="43"/>
      <c r="G9" s="43"/>
      <c r="H9" s="43"/>
      <c r="I9" s="43"/>
      <c r="J9" s="43"/>
      <c r="K9" s="43"/>
      <c r="L9" s="55"/>
      <c r="M9" s="55"/>
      <c r="N9" s="56"/>
      <c r="O9" s="43"/>
      <c r="P9" s="43"/>
      <c r="Q9" s="53"/>
      <c r="R9" s="53"/>
      <c r="S9" s="53"/>
      <c r="T9" s="53"/>
      <c r="U9" s="43"/>
      <c r="V9" s="43"/>
      <c r="X9" s="34"/>
    </row>
    <row r="10" spans="1:22" ht="15.75">
      <c r="A10" s="45" t="s">
        <v>13</v>
      </c>
      <c r="B10" s="54" t="s">
        <v>54</v>
      </c>
      <c r="C10" s="43"/>
      <c r="D10" s="43"/>
      <c r="E10" s="43"/>
      <c r="F10" s="43"/>
      <c r="G10" s="43"/>
      <c r="H10" s="43"/>
      <c r="I10" s="43"/>
      <c r="J10" s="43"/>
      <c r="K10" s="43"/>
      <c r="L10" s="55"/>
      <c r="M10" s="55"/>
      <c r="N10" s="56"/>
      <c r="O10" s="43"/>
      <c r="P10" s="43"/>
      <c r="Q10" s="43"/>
      <c r="R10" s="43"/>
      <c r="S10" s="43"/>
      <c r="T10" s="43"/>
      <c r="U10" s="43"/>
      <c r="V10" s="43"/>
    </row>
    <row r="11" spans="1:22" ht="15.75">
      <c r="A11" s="45" t="s">
        <v>14</v>
      </c>
      <c r="B11" s="54" t="s">
        <v>55</v>
      </c>
      <c r="C11" s="43"/>
      <c r="D11" s="43"/>
      <c r="E11" s="43"/>
      <c r="F11" s="43"/>
      <c r="G11" s="43"/>
      <c r="H11" s="43"/>
      <c r="I11" s="43"/>
      <c r="J11" s="43"/>
      <c r="K11" s="43"/>
      <c r="L11" s="55"/>
      <c r="M11" s="55"/>
      <c r="N11" s="56"/>
      <c r="O11" s="43"/>
      <c r="P11" s="43"/>
      <c r="Q11" s="43"/>
      <c r="R11" s="43"/>
      <c r="S11" s="43"/>
      <c r="T11" s="43"/>
      <c r="U11" s="43"/>
      <c r="V11" s="43"/>
    </row>
    <row r="12" spans="1:22" ht="15.75">
      <c r="A12" s="45" t="s">
        <v>19</v>
      </c>
      <c r="B12" s="54" t="s">
        <v>56</v>
      </c>
      <c r="C12" s="43"/>
      <c r="D12" s="43"/>
      <c r="E12" s="43"/>
      <c r="F12" s="43"/>
      <c r="G12" s="43"/>
      <c r="H12" s="43"/>
      <c r="I12" s="43"/>
      <c r="J12" s="43"/>
      <c r="K12" s="43"/>
      <c r="L12" s="55"/>
      <c r="M12" s="55"/>
      <c r="N12" s="56"/>
      <c r="O12" s="43"/>
      <c r="P12" s="43"/>
      <c r="Q12" s="43"/>
      <c r="R12" s="43"/>
      <c r="S12" s="43"/>
      <c r="T12" s="43"/>
      <c r="U12" s="43"/>
      <c r="V12" s="43"/>
    </row>
    <row r="13" spans="1:22" ht="15.75">
      <c r="A13" s="45" t="s">
        <v>22</v>
      </c>
      <c r="B13" s="54" t="s">
        <v>57</v>
      </c>
      <c r="C13" s="43"/>
      <c r="D13" s="43"/>
      <c r="E13" s="43"/>
      <c r="F13" s="43"/>
      <c r="G13" s="43"/>
      <c r="H13" s="43"/>
      <c r="I13" s="43"/>
      <c r="J13" s="43"/>
      <c r="K13" s="43"/>
      <c r="L13" s="55"/>
      <c r="M13" s="55"/>
      <c r="N13" s="56"/>
      <c r="O13" s="43"/>
      <c r="P13" s="43"/>
      <c r="Q13" s="43"/>
      <c r="R13" s="43"/>
      <c r="S13" s="43"/>
      <c r="T13" s="43"/>
      <c r="U13" s="43"/>
      <c r="V13" s="43"/>
    </row>
    <row r="14" spans="1:22" ht="15.75">
      <c r="A14" s="45" t="s">
        <v>23</v>
      </c>
      <c r="B14" s="54" t="s">
        <v>60</v>
      </c>
      <c r="C14" s="43"/>
      <c r="D14" s="43"/>
      <c r="E14" s="43"/>
      <c r="F14" s="43"/>
      <c r="G14" s="43"/>
      <c r="H14" s="43"/>
      <c r="I14" s="43"/>
      <c r="J14" s="43"/>
      <c r="K14" s="43"/>
      <c r="L14" s="55"/>
      <c r="M14" s="55"/>
      <c r="N14" s="56"/>
      <c r="O14" s="43"/>
      <c r="P14" s="43"/>
      <c r="Q14" s="43"/>
      <c r="R14" s="43"/>
      <c r="S14" s="43"/>
      <c r="T14" s="43"/>
      <c r="U14" s="43"/>
      <c r="V14" s="43"/>
    </row>
    <row r="15" spans="1:22" ht="15.75">
      <c r="A15" s="45" t="s">
        <v>24</v>
      </c>
      <c r="B15" s="54" t="s">
        <v>58</v>
      </c>
      <c r="C15" s="43"/>
      <c r="D15" s="43"/>
      <c r="E15" s="43"/>
      <c r="F15" s="43"/>
      <c r="G15" s="43"/>
      <c r="H15" s="43"/>
      <c r="I15" s="43"/>
      <c r="J15" s="43"/>
      <c r="K15" s="43"/>
      <c r="L15" s="55"/>
      <c r="M15" s="55"/>
      <c r="N15" s="56"/>
      <c r="O15" s="43"/>
      <c r="P15" s="43"/>
      <c r="Q15" s="43"/>
      <c r="R15" s="43"/>
      <c r="S15" s="43"/>
      <c r="T15" s="43"/>
      <c r="U15" s="43"/>
      <c r="V15" s="43"/>
    </row>
    <row r="16" spans="1:22" ht="15.75">
      <c r="A16" s="42" t="s">
        <v>1</v>
      </c>
      <c r="B16" s="52" t="s">
        <v>95</v>
      </c>
      <c r="C16" s="43"/>
      <c r="D16" s="43"/>
      <c r="E16" s="43"/>
      <c r="F16" s="43"/>
      <c r="G16" s="43"/>
      <c r="H16" s="43"/>
      <c r="I16" s="43"/>
      <c r="J16" s="43"/>
      <c r="K16" s="43"/>
      <c r="L16" s="43"/>
      <c r="M16" s="43"/>
      <c r="N16" s="43"/>
      <c r="O16" s="43"/>
      <c r="P16" s="43"/>
      <c r="Q16" s="53"/>
      <c r="R16" s="53"/>
      <c r="S16" s="53"/>
      <c r="T16" s="53"/>
      <c r="U16" s="43"/>
      <c r="V16" s="43"/>
    </row>
    <row r="17" spans="1:22" ht="16.5" customHeight="1">
      <c r="A17" s="45" t="s">
        <v>13</v>
      </c>
      <c r="B17" s="54" t="s">
        <v>54</v>
      </c>
      <c r="C17" s="43"/>
      <c r="D17" s="43"/>
      <c r="E17" s="43"/>
      <c r="F17" s="43"/>
      <c r="G17" s="43"/>
      <c r="H17" s="43"/>
      <c r="I17" s="43"/>
      <c r="J17" s="43"/>
      <c r="K17" s="43"/>
      <c r="L17" s="43"/>
      <c r="M17" s="43"/>
      <c r="N17" s="43"/>
      <c r="O17" s="43"/>
      <c r="P17" s="43"/>
      <c r="Q17" s="43"/>
      <c r="R17" s="43"/>
      <c r="S17" s="43"/>
      <c r="T17" s="43"/>
      <c r="U17" s="43"/>
      <c r="V17" s="43"/>
    </row>
    <row r="18" spans="1:22" ht="16.5" customHeight="1">
      <c r="A18" s="45" t="s">
        <v>14</v>
      </c>
      <c r="B18" s="54" t="s">
        <v>55</v>
      </c>
      <c r="C18" s="43"/>
      <c r="D18" s="43"/>
      <c r="E18" s="43"/>
      <c r="F18" s="43"/>
      <c r="G18" s="43"/>
      <c r="H18" s="43"/>
      <c r="I18" s="43"/>
      <c r="J18" s="43"/>
      <c r="K18" s="43"/>
      <c r="L18" s="43"/>
      <c r="M18" s="43"/>
      <c r="N18" s="43"/>
      <c r="O18" s="43"/>
      <c r="P18" s="43"/>
      <c r="Q18" s="43"/>
      <c r="R18" s="43"/>
      <c r="S18" s="43"/>
      <c r="T18" s="43"/>
      <c r="U18" s="43"/>
      <c r="V18" s="43"/>
    </row>
    <row r="19" spans="1:22" ht="16.5" customHeight="1">
      <c r="A19" s="45" t="s">
        <v>19</v>
      </c>
      <c r="B19" s="54" t="s">
        <v>56</v>
      </c>
      <c r="C19" s="43"/>
      <c r="D19" s="43"/>
      <c r="E19" s="43"/>
      <c r="F19" s="43"/>
      <c r="G19" s="43"/>
      <c r="H19" s="43"/>
      <c r="I19" s="43"/>
      <c r="J19" s="43"/>
      <c r="K19" s="43"/>
      <c r="L19" s="43"/>
      <c r="M19" s="43"/>
      <c r="N19" s="43"/>
      <c r="O19" s="43"/>
      <c r="P19" s="43"/>
      <c r="Q19" s="43"/>
      <c r="R19" s="43"/>
      <c r="S19" s="43"/>
      <c r="T19" s="43"/>
      <c r="U19" s="43"/>
      <c r="V19" s="43"/>
    </row>
    <row r="20" spans="1:22" ht="16.5" customHeight="1">
      <c r="A20" s="45" t="s">
        <v>22</v>
      </c>
      <c r="B20" s="54" t="s">
        <v>57</v>
      </c>
      <c r="C20" s="43"/>
      <c r="D20" s="43"/>
      <c r="E20" s="43"/>
      <c r="F20" s="43"/>
      <c r="G20" s="43"/>
      <c r="H20" s="43"/>
      <c r="I20" s="43"/>
      <c r="J20" s="43"/>
      <c r="K20" s="43"/>
      <c r="L20" s="43"/>
      <c r="M20" s="43"/>
      <c r="N20" s="43"/>
      <c r="O20" s="43"/>
      <c r="P20" s="43"/>
      <c r="Q20" s="43"/>
      <c r="R20" s="43"/>
      <c r="S20" s="43"/>
      <c r="T20" s="43"/>
      <c r="U20" s="43"/>
      <c r="V20" s="43"/>
    </row>
    <row r="21" spans="1:22" ht="16.5" customHeight="1">
      <c r="A21" s="45" t="s">
        <v>23</v>
      </c>
      <c r="B21" s="54" t="s">
        <v>60</v>
      </c>
      <c r="C21" s="43"/>
      <c r="D21" s="43"/>
      <c r="E21" s="43"/>
      <c r="F21" s="43"/>
      <c r="G21" s="43"/>
      <c r="H21" s="43"/>
      <c r="I21" s="43"/>
      <c r="J21" s="43"/>
      <c r="K21" s="43"/>
      <c r="L21" s="43"/>
      <c r="M21" s="43"/>
      <c r="N21" s="43"/>
      <c r="O21" s="43"/>
      <c r="P21" s="43"/>
      <c r="Q21" s="43"/>
      <c r="R21" s="43"/>
      <c r="S21" s="43"/>
      <c r="T21" s="43"/>
      <c r="U21" s="43"/>
      <c r="V21" s="43"/>
    </row>
    <row r="22" spans="1:22" ht="16.5" customHeight="1">
      <c r="A22" s="45" t="s">
        <v>24</v>
      </c>
      <c r="B22" s="54" t="s">
        <v>58</v>
      </c>
      <c r="C22" s="43"/>
      <c r="D22" s="43"/>
      <c r="E22" s="43"/>
      <c r="F22" s="43"/>
      <c r="G22" s="43"/>
      <c r="H22" s="43"/>
      <c r="I22" s="43"/>
      <c r="J22" s="43"/>
      <c r="K22" s="43"/>
      <c r="L22" s="43"/>
      <c r="M22" s="43"/>
      <c r="N22" s="43"/>
      <c r="O22" s="43"/>
      <c r="P22" s="43"/>
      <c r="Q22" s="43"/>
      <c r="R22" s="43"/>
      <c r="S22" s="43"/>
      <c r="T22" s="43"/>
      <c r="U22" s="43"/>
      <c r="V22" s="43"/>
    </row>
    <row r="23" spans="1:23" s="5" customFormat="1" ht="45.75" customHeight="1">
      <c r="A23" s="562" t="s">
        <v>119</v>
      </c>
      <c r="B23" s="562"/>
      <c r="C23" s="562"/>
      <c r="D23" s="562"/>
      <c r="E23" s="562"/>
      <c r="F23" s="562"/>
      <c r="G23" s="562"/>
      <c r="H23" s="562"/>
      <c r="I23" s="562"/>
      <c r="J23" s="562"/>
      <c r="K23" s="7"/>
      <c r="L23" s="7"/>
      <c r="M23" s="7"/>
      <c r="O23" s="564" t="s">
        <v>127</v>
      </c>
      <c r="P23" s="564"/>
      <c r="Q23" s="564"/>
      <c r="R23" s="564"/>
      <c r="S23" s="564"/>
      <c r="T23" s="564"/>
      <c r="U23" s="564"/>
      <c r="V23" s="564"/>
      <c r="W23" s="5" t="s">
        <v>2</v>
      </c>
    </row>
    <row r="24" spans="1:22" ht="15.75">
      <c r="A24" s="563"/>
      <c r="B24" s="563"/>
      <c r="C24" s="563"/>
      <c r="D24" s="563"/>
      <c r="E24" s="563"/>
      <c r="F24" s="563"/>
      <c r="G24" s="563"/>
      <c r="H24" s="563"/>
      <c r="I24" s="563"/>
      <c r="J24" s="563"/>
      <c r="O24" s="565"/>
      <c r="P24" s="565"/>
      <c r="Q24" s="565"/>
      <c r="R24" s="565"/>
      <c r="S24" s="565"/>
      <c r="T24" s="565"/>
      <c r="U24" s="565"/>
      <c r="V24" s="565"/>
    </row>
  </sheetData>
  <sheetProtection/>
  <mergeCells count="29">
    <mergeCell ref="O6:O7"/>
    <mergeCell ref="Q6:Q7"/>
    <mergeCell ref="P6:P7"/>
    <mergeCell ref="A3:B8"/>
    <mergeCell ref="E3:F3"/>
    <mergeCell ref="E4:E7"/>
    <mergeCell ref="F4:F7"/>
    <mergeCell ref="C3:C7"/>
    <mergeCell ref="D3:D7"/>
    <mergeCell ref="U3:U7"/>
    <mergeCell ref="K5:Q5"/>
    <mergeCell ref="J4:Q4"/>
    <mergeCell ref="I3:T3"/>
    <mergeCell ref="S4:S7"/>
    <mergeCell ref="T4:T7"/>
    <mergeCell ref="R4:R7"/>
    <mergeCell ref="K6:K7"/>
    <mergeCell ref="I4:I7"/>
    <mergeCell ref="L6:N6"/>
    <mergeCell ref="A1:E1"/>
    <mergeCell ref="F1:O1"/>
    <mergeCell ref="Q1:V1"/>
    <mergeCell ref="A23:J24"/>
    <mergeCell ref="O23:V24"/>
    <mergeCell ref="R2:V2"/>
    <mergeCell ref="V3:V7"/>
    <mergeCell ref="J5:J7"/>
    <mergeCell ref="G3:G7"/>
    <mergeCell ref="H3:H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BG77"/>
  <sheetViews>
    <sheetView view="pageBreakPreview" zoomScaleSheetLayoutView="100" zoomScalePageLayoutView="0" workbookViewId="0" topLeftCell="A1">
      <selection activeCell="E43" sqref="E43"/>
    </sheetView>
  </sheetViews>
  <sheetFormatPr defaultColWidth="9.00390625" defaultRowHeight="15.75"/>
  <cols>
    <col min="1" max="1" width="4.125" style="4" customWidth="1"/>
    <col min="2" max="2" width="24.00390625" style="4"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22" width="8.00390625" style="413" customWidth="1"/>
    <col min="23" max="16384" width="9.00390625" style="4" customWidth="1"/>
  </cols>
  <sheetData>
    <row r="1" spans="1:22" ht="65.25" customHeight="1">
      <c r="A1" s="545" t="s">
        <v>318</v>
      </c>
      <c r="B1" s="545"/>
      <c r="C1" s="545"/>
      <c r="D1" s="545"/>
      <c r="E1" s="505" t="s">
        <v>448</v>
      </c>
      <c r="F1" s="505"/>
      <c r="G1" s="505"/>
      <c r="H1" s="505"/>
      <c r="I1" s="505"/>
      <c r="J1" s="505"/>
      <c r="K1" s="505"/>
      <c r="L1" s="505"/>
      <c r="M1" s="505"/>
      <c r="N1" s="505"/>
      <c r="O1" s="505"/>
      <c r="P1" s="542" t="str">
        <f>TT!C2</f>
        <v>Đơn vị  báo cáo: 
Đơn vị nhận báo cáo: </v>
      </c>
      <c r="Q1" s="542"/>
      <c r="R1" s="542"/>
      <c r="S1" s="542"/>
      <c r="T1" s="542"/>
      <c r="U1" s="542"/>
      <c r="V1" s="414"/>
    </row>
    <row r="2" spans="1:22" ht="17.25" customHeight="1">
      <c r="A2" s="25"/>
      <c r="B2" s="27"/>
      <c r="C2" s="27"/>
      <c r="D2" s="27"/>
      <c r="E2" s="6"/>
      <c r="F2" s="6"/>
      <c r="G2" s="6"/>
      <c r="H2" s="6"/>
      <c r="I2" s="35"/>
      <c r="J2" s="36" t="e">
        <f>COUNTBLANK(#REF!)</f>
        <v>#REF!</v>
      </c>
      <c r="K2" s="37">
        <f>COUNTA(#REF!)</f>
        <v>1</v>
      </c>
      <c r="L2" s="37" t="e">
        <f>J2+K2</f>
        <v>#REF!</v>
      </c>
      <c r="M2" s="37"/>
      <c r="N2" s="26"/>
      <c r="O2" s="26"/>
      <c r="P2" s="546" t="s">
        <v>164</v>
      </c>
      <c r="Q2" s="546"/>
      <c r="R2" s="546"/>
      <c r="S2" s="546"/>
      <c r="T2" s="546"/>
      <c r="U2" s="546"/>
      <c r="V2" s="414"/>
    </row>
    <row r="3" spans="1:22" s="11" customFormat="1" ht="15.75" customHeight="1">
      <c r="A3" s="624" t="s">
        <v>136</v>
      </c>
      <c r="B3" s="624" t="s">
        <v>157</v>
      </c>
      <c r="C3" s="634" t="s">
        <v>163</v>
      </c>
      <c r="D3" s="544" t="s">
        <v>134</v>
      </c>
      <c r="E3" s="544" t="s">
        <v>4</v>
      </c>
      <c r="F3" s="544"/>
      <c r="G3" s="627" t="s">
        <v>36</v>
      </c>
      <c r="H3" s="633" t="s">
        <v>165</v>
      </c>
      <c r="I3" s="627" t="s">
        <v>37</v>
      </c>
      <c r="J3" s="555" t="s">
        <v>4</v>
      </c>
      <c r="K3" s="556"/>
      <c r="L3" s="556"/>
      <c r="M3" s="556"/>
      <c r="N3" s="556"/>
      <c r="O3" s="556"/>
      <c r="P3" s="556"/>
      <c r="Q3" s="556"/>
      <c r="R3" s="556"/>
      <c r="S3" s="556"/>
      <c r="T3" s="635" t="s">
        <v>103</v>
      </c>
      <c r="U3" s="553" t="s">
        <v>160</v>
      </c>
      <c r="V3" s="414"/>
    </row>
    <row r="4" spans="1:22" s="12" customFormat="1" ht="15.75" customHeight="1">
      <c r="A4" s="625"/>
      <c r="B4" s="625"/>
      <c r="C4" s="634"/>
      <c r="D4" s="544"/>
      <c r="E4" s="544" t="s">
        <v>137</v>
      </c>
      <c r="F4" s="544" t="s">
        <v>62</v>
      </c>
      <c r="G4" s="627"/>
      <c r="H4" s="633"/>
      <c r="I4" s="627"/>
      <c r="J4" s="627" t="s">
        <v>61</v>
      </c>
      <c r="K4" s="544" t="s">
        <v>4</v>
      </c>
      <c r="L4" s="544"/>
      <c r="M4" s="544"/>
      <c r="N4" s="544"/>
      <c r="O4" s="544"/>
      <c r="P4" s="544"/>
      <c r="Q4" s="633" t="s">
        <v>139</v>
      </c>
      <c r="R4" s="627" t="s">
        <v>148</v>
      </c>
      <c r="S4" s="632" t="s">
        <v>81</v>
      </c>
      <c r="T4" s="636"/>
      <c r="U4" s="554"/>
      <c r="V4" s="422"/>
    </row>
    <row r="5" spans="1:22" s="11" customFormat="1" ht="15.75" customHeight="1">
      <c r="A5" s="625"/>
      <c r="B5" s="625"/>
      <c r="C5" s="634"/>
      <c r="D5" s="544"/>
      <c r="E5" s="544"/>
      <c r="F5" s="544"/>
      <c r="G5" s="627"/>
      <c r="H5" s="633"/>
      <c r="I5" s="627"/>
      <c r="J5" s="627"/>
      <c r="K5" s="627" t="s">
        <v>96</v>
      </c>
      <c r="L5" s="544" t="s">
        <v>4</v>
      </c>
      <c r="M5" s="544"/>
      <c r="N5" s="627" t="s">
        <v>42</v>
      </c>
      <c r="O5" s="627" t="s">
        <v>147</v>
      </c>
      <c r="P5" s="627" t="s">
        <v>46</v>
      </c>
      <c r="Q5" s="633"/>
      <c r="R5" s="627"/>
      <c r="S5" s="632"/>
      <c r="T5" s="636"/>
      <c r="U5" s="554"/>
      <c r="V5" s="445"/>
    </row>
    <row r="6" spans="1:22" s="11" customFormat="1" ht="15.75" customHeight="1">
      <c r="A6" s="625"/>
      <c r="B6" s="625"/>
      <c r="C6" s="634"/>
      <c r="D6" s="544"/>
      <c r="E6" s="544"/>
      <c r="F6" s="544"/>
      <c r="G6" s="627"/>
      <c r="H6" s="633"/>
      <c r="I6" s="627"/>
      <c r="J6" s="627"/>
      <c r="K6" s="627"/>
      <c r="L6" s="544"/>
      <c r="M6" s="544"/>
      <c r="N6" s="627"/>
      <c r="O6" s="627"/>
      <c r="P6" s="627"/>
      <c r="Q6" s="633"/>
      <c r="R6" s="627"/>
      <c r="S6" s="632"/>
      <c r="T6" s="636"/>
      <c r="U6" s="554"/>
      <c r="V6" s="422"/>
    </row>
    <row r="7" spans="1:22" s="11" customFormat="1" ht="44.25" customHeight="1">
      <c r="A7" s="626"/>
      <c r="B7" s="626"/>
      <c r="C7" s="634"/>
      <c r="D7" s="544"/>
      <c r="E7" s="544"/>
      <c r="F7" s="544"/>
      <c r="G7" s="627"/>
      <c r="H7" s="633"/>
      <c r="I7" s="627"/>
      <c r="J7" s="627"/>
      <c r="K7" s="627"/>
      <c r="L7" s="57" t="s">
        <v>39</v>
      </c>
      <c r="M7" s="57" t="s">
        <v>138</v>
      </c>
      <c r="N7" s="627"/>
      <c r="O7" s="627"/>
      <c r="P7" s="627"/>
      <c r="Q7" s="633"/>
      <c r="R7" s="627"/>
      <c r="S7" s="632"/>
      <c r="T7" s="637"/>
      <c r="U7" s="554"/>
      <c r="V7" s="422"/>
    </row>
    <row r="8" spans="1:22" ht="14.25" customHeight="1">
      <c r="A8" s="630" t="s">
        <v>3</v>
      </c>
      <c r="B8" s="631"/>
      <c r="C8" s="212" t="s">
        <v>13</v>
      </c>
      <c r="D8" s="212" t="s">
        <v>14</v>
      </c>
      <c r="E8" s="212" t="s">
        <v>19</v>
      </c>
      <c r="F8" s="212" t="s">
        <v>22</v>
      </c>
      <c r="G8" s="212" t="s">
        <v>23</v>
      </c>
      <c r="H8" s="212" t="s">
        <v>24</v>
      </c>
      <c r="I8" s="212" t="s">
        <v>25</v>
      </c>
      <c r="J8" s="212" t="s">
        <v>26</v>
      </c>
      <c r="K8" s="212" t="s">
        <v>27</v>
      </c>
      <c r="L8" s="212" t="s">
        <v>29</v>
      </c>
      <c r="M8" s="212" t="s">
        <v>30</v>
      </c>
      <c r="N8" s="212" t="s">
        <v>104</v>
      </c>
      <c r="O8" s="212" t="s">
        <v>101</v>
      </c>
      <c r="P8" s="212" t="s">
        <v>105</v>
      </c>
      <c r="Q8" s="212" t="s">
        <v>106</v>
      </c>
      <c r="R8" s="212" t="s">
        <v>107</v>
      </c>
      <c r="S8" s="212" t="s">
        <v>118</v>
      </c>
      <c r="T8" s="212" t="s">
        <v>131</v>
      </c>
      <c r="U8" s="212" t="s">
        <v>133</v>
      </c>
      <c r="V8" s="422"/>
    </row>
    <row r="9" spans="1:59" s="425" customFormat="1" ht="29.25" customHeight="1">
      <c r="A9" s="628" t="s">
        <v>10</v>
      </c>
      <c r="B9" s="628"/>
      <c r="C9" s="462">
        <f>C10+C19</f>
        <v>3219</v>
      </c>
      <c r="D9" s="462">
        <f aca="true" t="shared" si="0" ref="D9:T9">D10+D19</f>
        <v>3611</v>
      </c>
      <c r="E9" s="462">
        <f t="shared" si="0"/>
        <v>1241</v>
      </c>
      <c r="F9" s="462">
        <f t="shared" si="0"/>
        <v>2370</v>
      </c>
      <c r="G9" s="462">
        <f t="shared" si="0"/>
        <v>15</v>
      </c>
      <c r="H9" s="462">
        <f t="shared" si="0"/>
        <v>3</v>
      </c>
      <c r="I9" s="462">
        <f t="shared" si="0"/>
        <v>3593</v>
      </c>
      <c r="J9" s="462">
        <f t="shared" si="0"/>
        <v>3201</v>
      </c>
      <c r="K9" s="462">
        <f t="shared" si="0"/>
        <v>1975</v>
      </c>
      <c r="L9" s="462">
        <f t="shared" si="0"/>
        <v>1956</v>
      </c>
      <c r="M9" s="462">
        <f t="shared" si="0"/>
        <v>19</v>
      </c>
      <c r="N9" s="462">
        <f t="shared" si="0"/>
        <v>1222</v>
      </c>
      <c r="O9" s="462">
        <f t="shared" si="0"/>
        <v>1</v>
      </c>
      <c r="P9" s="462">
        <f t="shared" si="0"/>
        <v>3</v>
      </c>
      <c r="Q9" s="462">
        <f t="shared" si="0"/>
        <v>384</v>
      </c>
      <c r="R9" s="462">
        <f t="shared" si="0"/>
        <v>3</v>
      </c>
      <c r="S9" s="462">
        <f t="shared" si="0"/>
        <v>5</v>
      </c>
      <c r="T9" s="462">
        <f t="shared" si="0"/>
        <v>1618</v>
      </c>
      <c r="U9" s="423">
        <f>(K9/J9)*100</f>
        <v>61.69946891596376</v>
      </c>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row>
    <row r="10" spans="1:59" s="426" customFormat="1" ht="15.75">
      <c r="A10" s="304" t="s">
        <v>0</v>
      </c>
      <c r="B10" s="305" t="s">
        <v>327</v>
      </c>
      <c r="C10" s="306">
        <f aca="true" t="shared" si="1" ref="C10:T10">SUM(C11:C18)</f>
        <v>111</v>
      </c>
      <c r="D10" s="306">
        <f t="shared" si="1"/>
        <v>158</v>
      </c>
      <c r="E10" s="306">
        <f t="shared" si="1"/>
        <v>19</v>
      </c>
      <c r="F10" s="306">
        <f t="shared" si="1"/>
        <v>139</v>
      </c>
      <c r="G10" s="306">
        <f t="shared" si="1"/>
        <v>0</v>
      </c>
      <c r="H10" s="306">
        <f t="shared" si="1"/>
        <v>0</v>
      </c>
      <c r="I10" s="306">
        <f t="shared" si="1"/>
        <v>158</v>
      </c>
      <c r="J10" s="306">
        <f t="shared" si="1"/>
        <v>154</v>
      </c>
      <c r="K10" s="306">
        <f t="shared" si="1"/>
        <v>134</v>
      </c>
      <c r="L10" s="306">
        <f t="shared" si="1"/>
        <v>134</v>
      </c>
      <c r="M10" s="306">
        <f t="shared" si="1"/>
        <v>0</v>
      </c>
      <c r="N10" s="306">
        <f t="shared" si="1"/>
        <v>19</v>
      </c>
      <c r="O10" s="306">
        <f t="shared" si="1"/>
        <v>0</v>
      </c>
      <c r="P10" s="306">
        <f t="shared" si="1"/>
        <v>1</v>
      </c>
      <c r="Q10" s="306">
        <f t="shared" si="1"/>
        <v>4</v>
      </c>
      <c r="R10" s="306">
        <f t="shared" si="1"/>
        <v>0</v>
      </c>
      <c r="S10" s="306">
        <f t="shared" si="1"/>
        <v>0</v>
      </c>
      <c r="T10" s="306">
        <f t="shared" si="1"/>
        <v>24</v>
      </c>
      <c r="U10" s="307">
        <f aca="true" t="shared" si="2" ref="U10:U68">(K10/J10)*100</f>
        <v>87.01298701298701</v>
      </c>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row>
    <row r="11" spans="1:59" s="418" customFormat="1" ht="19.5" customHeight="1">
      <c r="A11" s="308">
        <v>1</v>
      </c>
      <c r="B11" s="313" t="s">
        <v>328</v>
      </c>
      <c r="C11" s="310">
        <v>1</v>
      </c>
      <c r="D11" s="382">
        <f>E11+F11</f>
        <v>2</v>
      </c>
      <c r="E11" s="311"/>
      <c r="F11" s="310">
        <v>2</v>
      </c>
      <c r="G11" s="354"/>
      <c r="H11" s="354"/>
      <c r="I11" s="382">
        <f>J11+Q11+R11+S11</f>
        <v>2</v>
      </c>
      <c r="J11" s="382">
        <f>K11+N11+O11+P11</f>
        <v>2</v>
      </c>
      <c r="K11" s="382">
        <f aca="true" t="shared" si="3" ref="K11:K18">L11+M11</f>
        <v>2</v>
      </c>
      <c r="L11" s="310">
        <v>2</v>
      </c>
      <c r="M11" s="310"/>
      <c r="N11" s="310"/>
      <c r="O11" s="310"/>
      <c r="P11" s="310"/>
      <c r="Q11" s="310"/>
      <c r="R11" s="310"/>
      <c r="S11" s="354"/>
      <c r="T11" s="382">
        <f>N11+O11+P11+Q11+R11+S11</f>
        <v>0</v>
      </c>
      <c r="U11" s="312">
        <f t="shared" si="2"/>
        <v>100</v>
      </c>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row>
    <row r="12" spans="1:59" s="418" customFormat="1" ht="19.5" customHeight="1">
      <c r="A12" s="308">
        <v>2</v>
      </c>
      <c r="B12" s="313" t="s">
        <v>329</v>
      </c>
      <c r="C12" s="310">
        <v>5</v>
      </c>
      <c r="D12" s="382">
        <f aca="true" t="shared" si="4" ref="D12:D17">E12+F12</f>
        <v>8</v>
      </c>
      <c r="E12" s="311">
        <v>1</v>
      </c>
      <c r="F12" s="310">
        <v>7</v>
      </c>
      <c r="G12" s="354"/>
      <c r="H12" s="354"/>
      <c r="I12" s="382">
        <f aca="true" t="shared" si="5" ref="I12:I17">J12+Q12+R12+S12</f>
        <v>8</v>
      </c>
      <c r="J12" s="382">
        <f aca="true" t="shared" si="6" ref="J12:J17">K12+N12+O12+P12</f>
        <v>7</v>
      </c>
      <c r="K12" s="382">
        <f t="shared" si="3"/>
        <v>7</v>
      </c>
      <c r="L12" s="310">
        <v>7</v>
      </c>
      <c r="M12" s="310"/>
      <c r="N12" s="310"/>
      <c r="O12" s="310"/>
      <c r="P12" s="310"/>
      <c r="Q12" s="310">
        <v>1</v>
      </c>
      <c r="R12" s="310"/>
      <c r="S12" s="354"/>
      <c r="T12" s="382">
        <f aca="true" t="shared" si="7" ref="T12:T17">N12+O12+P12+Q12+R12+S12</f>
        <v>1</v>
      </c>
      <c r="U12" s="312">
        <f t="shared" si="2"/>
        <v>100</v>
      </c>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row>
    <row r="13" spans="1:59" s="418" customFormat="1" ht="19.5" customHeight="1">
      <c r="A13" s="308">
        <v>3</v>
      </c>
      <c r="B13" s="313" t="s">
        <v>330</v>
      </c>
      <c r="C13" s="310">
        <v>5</v>
      </c>
      <c r="D13" s="382">
        <f>E13+F13</f>
        <v>5</v>
      </c>
      <c r="E13" s="311">
        <v>2</v>
      </c>
      <c r="F13" s="310">
        <v>3</v>
      </c>
      <c r="G13" s="354"/>
      <c r="H13" s="354"/>
      <c r="I13" s="382">
        <f>J13+Q13+R13+S13</f>
        <v>5</v>
      </c>
      <c r="J13" s="382">
        <f>K13+N13+O13+P13</f>
        <v>5</v>
      </c>
      <c r="K13" s="382">
        <f t="shared" si="3"/>
        <v>4</v>
      </c>
      <c r="L13" s="310">
        <v>4</v>
      </c>
      <c r="M13" s="310"/>
      <c r="N13" s="310">
        <v>1</v>
      </c>
      <c r="O13" s="310"/>
      <c r="P13" s="310"/>
      <c r="Q13" s="310"/>
      <c r="R13" s="310"/>
      <c r="S13" s="354"/>
      <c r="T13" s="382">
        <f>N13+O13+P13+Q13+R13+S13</f>
        <v>1</v>
      </c>
      <c r="U13" s="312">
        <f>(K13/J13)*100</f>
        <v>80</v>
      </c>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row>
    <row r="14" spans="1:59" s="418" customFormat="1" ht="19.5" customHeight="1">
      <c r="A14" s="308">
        <v>4</v>
      </c>
      <c r="B14" s="313" t="s">
        <v>331</v>
      </c>
      <c r="C14" s="310">
        <v>10</v>
      </c>
      <c r="D14" s="382">
        <f>E14+F14</f>
        <v>22</v>
      </c>
      <c r="E14" s="311"/>
      <c r="F14" s="310">
        <v>22</v>
      </c>
      <c r="G14" s="354"/>
      <c r="H14" s="354"/>
      <c r="I14" s="382">
        <f>J14+Q14+R14+S14</f>
        <v>22</v>
      </c>
      <c r="J14" s="382">
        <f>K14+N14+O14+P14</f>
        <v>22</v>
      </c>
      <c r="K14" s="382">
        <f t="shared" si="3"/>
        <v>22</v>
      </c>
      <c r="L14" s="310">
        <v>22</v>
      </c>
      <c r="M14" s="310"/>
      <c r="N14" s="310">
        <v>0</v>
      </c>
      <c r="O14" s="310"/>
      <c r="P14" s="310"/>
      <c r="Q14" s="310"/>
      <c r="R14" s="310"/>
      <c r="S14" s="354"/>
      <c r="T14" s="382">
        <f>N14+O14+P14+Q14+R14+S14</f>
        <v>0</v>
      </c>
      <c r="U14" s="312">
        <f>(K14/J14)*100</f>
        <v>100</v>
      </c>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row>
    <row r="15" spans="1:59" s="418" customFormat="1" ht="19.5" customHeight="1">
      <c r="A15" s="308">
        <v>5</v>
      </c>
      <c r="B15" s="313" t="s">
        <v>332</v>
      </c>
      <c r="C15" s="310">
        <v>28</v>
      </c>
      <c r="D15" s="382">
        <f t="shared" si="4"/>
        <v>54</v>
      </c>
      <c r="E15" s="311">
        <v>3</v>
      </c>
      <c r="F15" s="310">
        <v>51</v>
      </c>
      <c r="G15" s="354"/>
      <c r="H15" s="354"/>
      <c r="I15" s="382">
        <f t="shared" si="5"/>
        <v>54</v>
      </c>
      <c r="J15" s="382">
        <f t="shared" si="6"/>
        <v>53</v>
      </c>
      <c r="K15" s="382">
        <f t="shared" si="3"/>
        <v>48</v>
      </c>
      <c r="L15" s="310">
        <v>48</v>
      </c>
      <c r="M15" s="310"/>
      <c r="N15" s="310">
        <v>5</v>
      </c>
      <c r="O15" s="310"/>
      <c r="P15" s="310"/>
      <c r="Q15" s="310">
        <v>1</v>
      </c>
      <c r="R15" s="310"/>
      <c r="S15" s="354"/>
      <c r="T15" s="382">
        <f t="shared" si="7"/>
        <v>6</v>
      </c>
      <c r="U15" s="312">
        <f t="shared" si="2"/>
        <v>90.56603773584906</v>
      </c>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row>
    <row r="16" spans="1:59" s="418" customFormat="1" ht="19.5" customHeight="1">
      <c r="A16" s="308">
        <v>6</v>
      </c>
      <c r="B16" s="313" t="s">
        <v>434</v>
      </c>
      <c r="C16" s="310">
        <v>2</v>
      </c>
      <c r="D16" s="382">
        <f>E16+F16</f>
        <v>2</v>
      </c>
      <c r="E16" s="311"/>
      <c r="F16" s="310">
        <v>2</v>
      </c>
      <c r="G16" s="354"/>
      <c r="H16" s="354"/>
      <c r="I16" s="382">
        <f>J16+Q16+R16+S16</f>
        <v>2</v>
      </c>
      <c r="J16" s="382">
        <f>K16+N16+O16+P16</f>
        <v>2</v>
      </c>
      <c r="K16" s="382">
        <f t="shared" si="3"/>
        <v>2</v>
      </c>
      <c r="L16" s="310">
        <v>2</v>
      </c>
      <c r="M16" s="310"/>
      <c r="N16" s="310"/>
      <c r="O16" s="310"/>
      <c r="P16" s="310"/>
      <c r="Q16" s="310"/>
      <c r="R16" s="310"/>
      <c r="S16" s="354"/>
      <c r="T16" s="382">
        <f>N16+O16+P16+Q16+R16+S16</f>
        <v>0</v>
      </c>
      <c r="U16" s="312">
        <f>(K16/J16)*100</f>
        <v>100</v>
      </c>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row>
    <row r="17" spans="1:59" s="418" customFormat="1" ht="19.5" customHeight="1">
      <c r="A17" s="308">
        <v>7</v>
      </c>
      <c r="B17" s="313" t="s">
        <v>333</v>
      </c>
      <c r="C17" s="310">
        <v>48</v>
      </c>
      <c r="D17" s="382">
        <f t="shared" si="4"/>
        <v>41</v>
      </c>
      <c r="E17" s="311">
        <v>10</v>
      </c>
      <c r="F17" s="310">
        <v>31</v>
      </c>
      <c r="G17" s="354"/>
      <c r="H17" s="354"/>
      <c r="I17" s="382">
        <f t="shared" si="5"/>
        <v>41</v>
      </c>
      <c r="J17" s="382">
        <f t="shared" si="6"/>
        <v>39</v>
      </c>
      <c r="K17" s="382">
        <f t="shared" si="3"/>
        <v>29</v>
      </c>
      <c r="L17" s="310">
        <v>29</v>
      </c>
      <c r="M17" s="310"/>
      <c r="N17" s="310">
        <v>9</v>
      </c>
      <c r="O17" s="310"/>
      <c r="P17" s="310">
        <v>1</v>
      </c>
      <c r="Q17" s="310">
        <v>2</v>
      </c>
      <c r="R17" s="310"/>
      <c r="S17" s="354"/>
      <c r="T17" s="382">
        <f t="shared" si="7"/>
        <v>12</v>
      </c>
      <c r="U17" s="312">
        <f t="shared" si="2"/>
        <v>74.35897435897436</v>
      </c>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row>
    <row r="18" spans="1:59" s="418" customFormat="1" ht="19.5" customHeight="1">
      <c r="A18" s="308">
        <v>8</v>
      </c>
      <c r="B18" s="313" t="s">
        <v>349</v>
      </c>
      <c r="C18" s="310">
        <v>12</v>
      </c>
      <c r="D18" s="382">
        <f>E18+F18</f>
        <v>24</v>
      </c>
      <c r="E18" s="311">
        <v>3</v>
      </c>
      <c r="F18" s="310">
        <v>21</v>
      </c>
      <c r="G18" s="354"/>
      <c r="H18" s="354"/>
      <c r="I18" s="382">
        <f>J18+Q18+R18+S18</f>
        <v>24</v>
      </c>
      <c r="J18" s="382">
        <f>K18+N18+O18+P18</f>
        <v>24</v>
      </c>
      <c r="K18" s="382">
        <f t="shared" si="3"/>
        <v>20</v>
      </c>
      <c r="L18" s="310">
        <v>20</v>
      </c>
      <c r="M18" s="310"/>
      <c r="N18" s="310">
        <v>4</v>
      </c>
      <c r="O18" s="310"/>
      <c r="P18" s="310"/>
      <c r="Q18" s="310"/>
      <c r="R18" s="310"/>
      <c r="S18" s="354"/>
      <c r="T18" s="382">
        <f>N18+O18+P18+Q18+R18+S18</f>
        <v>4</v>
      </c>
      <c r="U18" s="312">
        <f>(K18/J18)*100</f>
        <v>83.33333333333334</v>
      </c>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row>
    <row r="19" spans="1:59" s="418" customFormat="1" ht="19.5" customHeight="1">
      <c r="A19" s="304" t="s">
        <v>1</v>
      </c>
      <c r="B19" s="305" t="s">
        <v>8</v>
      </c>
      <c r="C19" s="314">
        <f aca="true" t="shared" si="8" ref="C19:T19">C20+C27+C32+C36+C43+C46+C51+C54+C58+C61+C65+C68</f>
        <v>3108</v>
      </c>
      <c r="D19" s="315">
        <f t="shared" si="8"/>
        <v>3453</v>
      </c>
      <c r="E19" s="316">
        <f t="shared" si="8"/>
        <v>1222</v>
      </c>
      <c r="F19" s="316">
        <f t="shared" si="8"/>
        <v>2231</v>
      </c>
      <c r="G19" s="316">
        <f t="shared" si="8"/>
        <v>15</v>
      </c>
      <c r="H19" s="316">
        <f t="shared" si="8"/>
        <v>3</v>
      </c>
      <c r="I19" s="316">
        <f t="shared" si="8"/>
        <v>3435</v>
      </c>
      <c r="J19" s="316">
        <f t="shared" si="8"/>
        <v>3047</v>
      </c>
      <c r="K19" s="316">
        <f t="shared" si="8"/>
        <v>1841</v>
      </c>
      <c r="L19" s="316">
        <f t="shared" si="8"/>
        <v>1822</v>
      </c>
      <c r="M19" s="316">
        <f t="shared" si="8"/>
        <v>19</v>
      </c>
      <c r="N19" s="316">
        <f t="shared" si="8"/>
        <v>1203</v>
      </c>
      <c r="O19" s="316">
        <f t="shared" si="8"/>
        <v>1</v>
      </c>
      <c r="P19" s="316">
        <f t="shared" si="8"/>
        <v>2</v>
      </c>
      <c r="Q19" s="316">
        <f t="shared" si="8"/>
        <v>380</v>
      </c>
      <c r="R19" s="317">
        <f t="shared" si="8"/>
        <v>3</v>
      </c>
      <c r="S19" s="317">
        <f t="shared" si="8"/>
        <v>5</v>
      </c>
      <c r="T19" s="317">
        <f t="shared" si="8"/>
        <v>1594</v>
      </c>
      <c r="U19" s="318">
        <f t="shared" si="2"/>
        <v>60.42008532983262</v>
      </c>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c r="AY19" s="413"/>
      <c r="AZ19" s="413"/>
      <c r="BA19" s="413"/>
      <c r="BB19" s="413"/>
      <c r="BC19" s="413"/>
      <c r="BD19" s="413"/>
      <c r="BE19" s="413"/>
      <c r="BF19" s="413"/>
      <c r="BG19" s="413"/>
    </row>
    <row r="20" spans="1:59" s="426" customFormat="1" ht="24.75" customHeight="1">
      <c r="A20" s="304" t="s">
        <v>13</v>
      </c>
      <c r="B20" s="305" t="s">
        <v>334</v>
      </c>
      <c r="C20" s="317">
        <f>SUM(C21:C26)</f>
        <v>459</v>
      </c>
      <c r="D20" s="317">
        <f aca="true" t="shared" si="9" ref="D20:R20">SUM(D21:D26)</f>
        <v>472</v>
      </c>
      <c r="E20" s="317">
        <f>SUM(E21:E26)</f>
        <v>221</v>
      </c>
      <c r="F20" s="317">
        <f t="shared" si="9"/>
        <v>251</v>
      </c>
      <c r="G20" s="317">
        <f t="shared" si="9"/>
        <v>0</v>
      </c>
      <c r="H20" s="317">
        <f t="shared" si="9"/>
        <v>1</v>
      </c>
      <c r="I20" s="317">
        <f t="shared" si="9"/>
        <v>471</v>
      </c>
      <c r="J20" s="317">
        <f t="shared" si="9"/>
        <v>448</v>
      </c>
      <c r="K20" s="317">
        <f t="shared" si="9"/>
        <v>198</v>
      </c>
      <c r="L20" s="317">
        <f t="shared" si="9"/>
        <v>193</v>
      </c>
      <c r="M20" s="317">
        <f t="shared" si="9"/>
        <v>5</v>
      </c>
      <c r="N20" s="317">
        <f t="shared" si="9"/>
        <v>250</v>
      </c>
      <c r="O20" s="317">
        <f t="shared" si="9"/>
        <v>0</v>
      </c>
      <c r="P20" s="317">
        <f t="shared" si="9"/>
        <v>0</v>
      </c>
      <c r="Q20" s="317">
        <f t="shared" si="9"/>
        <v>23</v>
      </c>
      <c r="R20" s="317">
        <f t="shared" si="9"/>
        <v>0</v>
      </c>
      <c r="S20" s="317">
        <f>SUM(S21:S26)</f>
        <v>0</v>
      </c>
      <c r="T20" s="317">
        <f>SUM(T21:T26)</f>
        <v>273</v>
      </c>
      <c r="U20" s="318">
        <f t="shared" si="2"/>
        <v>44.19642857142857</v>
      </c>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c r="BB20" s="413"/>
      <c r="BC20" s="413"/>
      <c r="BD20" s="413"/>
      <c r="BE20" s="413"/>
      <c r="BF20" s="413"/>
      <c r="BG20" s="413"/>
    </row>
    <row r="21" spans="1:59" s="426" customFormat="1" ht="12.75">
      <c r="A21" s="308">
        <v>9</v>
      </c>
      <c r="B21" s="313" t="s">
        <v>436</v>
      </c>
      <c r="C21" s="310">
        <v>24</v>
      </c>
      <c r="D21" s="382">
        <f aca="true" t="shared" si="10" ref="D21:D26">E21+F21</f>
        <v>25</v>
      </c>
      <c r="E21" s="311">
        <v>3</v>
      </c>
      <c r="F21" s="310">
        <v>22</v>
      </c>
      <c r="G21" s="310"/>
      <c r="H21" s="310"/>
      <c r="I21" s="382">
        <f aca="true" t="shared" si="11" ref="I21:I26">J21+Q21+R21+S21</f>
        <v>25</v>
      </c>
      <c r="J21" s="382">
        <f aca="true" t="shared" si="12" ref="J21:J26">K21+N21+O21+P21</f>
        <v>25</v>
      </c>
      <c r="K21" s="382">
        <f aca="true" t="shared" si="13" ref="K21:K26">L21+M21</f>
        <v>23</v>
      </c>
      <c r="L21" s="310">
        <v>23</v>
      </c>
      <c r="M21" s="310">
        <v>0</v>
      </c>
      <c r="N21" s="310">
        <v>2</v>
      </c>
      <c r="O21" s="310"/>
      <c r="P21" s="310"/>
      <c r="Q21" s="310"/>
      <c r="R21" s="310"/>
      <c r="S21" s="354"/>
      <c r="T21" s="382">
        <f aca="true" t="shared" si="14" ref="T21:T26">N21+O21+P21+Q21+R21+S21</f>
        <v>2</v>
      </c>
      <c r="U21" s="312">
        <f t="shared" si="2"/>
        <v>92</v>
      </c>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c r="AZ21" s="413"/>
      <c r="BA21" s="413"/>
      <c r="BB21" s="413"/>
      <c r="BC21" s="413"/>
      <c r="BD21" s="413"/>
      <c r="BE21" s="413"/>
      <c r="BF21" s="413"/>
      <c r="BG21" s="413"/>
    </row>
    <row r="22" spans="1:59" s="418" customFormat="1" ht="19.5" customHeight="1">
      <c r="A22" s="308">
        <v>10</v>
      </c>
      <c r="B22" s="313" t="s">
        <v>336</v>
      </c>
      <c r="C22" s="310">
        <v>89</v>
      </c>
      <c r="D22" s="382">
        <f t="shared" si="10"/>
        <v>95</v>
      </c>
      <c r="E22" s="311">
        <v>45</v>
      </c>
      <c r="F22" s="310">
        <v>50</v>
      </c>
      <c r="G22" s="310"/>
      <c r="H22" s="310"/>
      <c r="I22" s="382">
        <f t="shared" si="11"/>
        <v>95</v>
      </c>
      <c r="J22" s="382">
        <f t="shared" si="12"/>
        <v>87</v>
      </c>
      <c r="K22" s="382">
        <f t="shared" si="13"/>
        <v>37</v>
      </c>
      <c r="L22" s="310">
        <v>37</v>
      </c>
      <c r="M22" s="310">
        <v>0</v>
      </c>
      <c r="N22" s="310">
        <v>50</v>
      </c>
      <c r="O22" s="310"/>
      <c r="P22" s="310"/>
      <c r="Q22" s="310">
        <v>8</v>
      </c>
      <c r="R22" s="310"/>
      <c r="S22" s="354"/>
      <c r="T22" s="382">
        <f t="shared" si="14"/>
        <v>58</v>
      </c>
      <c r="U22" s="312">
        <f t="shared" si="2"/>
        <v>42.5287356321839</v>
      </c>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row>
    <row r="23" spans="1:59" s="418" customFormat="1" ht="19.5" customHeight="1">
      <c r="A23" s="308">
        <v>11</v>
      </c>
      <c r="B23" s="313" t="s">
        <v>337</v>
      </c>
      <c r="C23" s="310">
        <v>89</v>
      </c>
      <c r="D23" s="382">
        <f t="shared" si="10"/>
        <v>89</v>
      </c>
      <c r="E23" s="311">
        <v>60</v>
      </c>
      <c r="F23" s="310">
        <v>29</v>
      </c>
      <c r="G23" s="310"/>
      <c r="H23" s="310"/>
      <c r="I23" s="382">
        <f t="shared" si="11"/>
        <v>89</v>
      </c>
      <c r="J23" s="382">
        <f t="shared" si="12"/>
        <v>89</v>
      </c>
      <c r="K23" s="382">
        <f t="shared" si="13"/>
        <v>15</v>
      </c>
      <c r="L23" s="310">
        <v>12</v>
      </c>
      <c r="M23" s="310">
        <v>3</v>
      </c>
      <c r="N23" s="310">
        <v>74</v>
      </c>
      <c r="O23" s="310"/>
      <c r="P23" s="310"/>
      <c r="Q23" s="310"/>
      <c r="R23" s="310"/>
      <c r="S23" s="354"/>
      <c r="T23" s="382">
        <f t="shared" si="14"/>
        <v>74</v>
      </c>
      <c r="U23" s="312">
        <f t="shared" si="2"/>
        <v>16.853932584269664</v>
      </c>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row>
    <row r="24" spans="1:59" s="418" customFormat="1" ht="19.5" customHeight="1">
      <c r="A24" s="308">
        <v>12</v>
      </c>
      <c r="B24" s="313" t="s">
        <v>338</v>
      </c>
      <c r="C24" s="310">
        <v>47</v>
      </c>
      <c r="D24" s="382">
        <f t="shared" si="10"/>
        <v>53</v>
      </c>
      <c r="E24" s="311">
        <v>22</v>
      </c>
      <c r="F24" s="310">
        <v>31</v>
      </c>
      <c r="G24" s="310"/>
      <c r="H24" s="310">
        <v>1</v>
      </c>
      <c r="I24" s="382">
        <f t="shared" si="11"/>
        <v>52</v>
      </c>
      <c r="J24" s="382">
        <f t="shared" si="12"/>
        <v>43</v>
      </c>
      <c r="K24" s="382">
        <f t="shared" si="13"/>
        <v>28</v>
      </c>
      <c r="L24" s="310">
        <v>26</v>
      </c>
      <c r="M24" s="310">
        <v>2</v>
      </c>
      <c r="N24" s="310">
        <v>15</v>
      </c>
      <c r="O24" s="310"/>
      <c r="P24" s="310"/>
      <c r="Q24" s="310">
        <v>9</v>
      </c>
      <c r="R24" s="310"/>
      <c r="S24" s="354"/>
      <c r="T24" s="382">
        <f t="shared" si="14"/>
        <v>24</v>
      </c>
      <c r="U24" s="312">
        <f t="shared" si="2"/>
        <v>65.11627906976744</v>
      </c>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row>
    <row r="25" spans="1:59" s="418" customFormat="1" ht="19.5" customHeight="1">
      <c r="A25" s="308">
        <v>13</v>
      </c>
      <c r="B25" s="313" t="s">
        <v>339</v>
      </c>
      <c r="C25" s="310">
        <v>91</v>
      </c>
      <c r="D25" s="382">
        <f t="shared" si="10"/>
        <v>91</v>
      </c>
      <c r="E25" s="311">
        <v>40</v>
      </c>
      <c r="F25" s="310">
        <v>51</v>
      </c>
      <c r="G25" s="310"/>
      <c r="H25" s="310"/>
      <c r="I25" s="382">
        <f t="shared" si="11"/>
        <v>91</v>
      </c>
      <c r="J25" s="382">
        <f t="shared" si="12"/>
        <v>87</v>
      </c>
      <c r="K25" s="382">
        <f t="shared" si="13"/>
        <v>36</v>
      </c>
      <c r="L25" s="310">
        <v>36</v>
      </c>
      <c r="M25" s="310">
        <v>0</v>
      </c>
      <c r="N25" s="310">
        <v>51</v>
      </c>
      <c r="O25" s="310"/>
      <c r="P25" s="310"/>
      <c r="Q25" s="310">
        <v>4</v>
      </c>
      <c r="R25" s="310"/>
      <c r="S25" s="354"/>
      <c r="T25" s="382">
        <f t="shared" si="14"/>
        <v>55</v>
      </c>
      <c r="U25" s="312">
        <f t="shared" si="2"/>
        <v>41.37931034482759</v>
      </c>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c r="AY25" s="413"/>
      <c r="AZ25" s="413"/>
      <c r="BA25" s="413"/>
      <c r="BB25" s="413"/>
      <c r="BC25" s="413"/>
      <c r="BD25" s="413"/>
      <c r="BE25" s="413"/>
      <c r="BF25" s="413"/>
      <c r="BG25" s="413"/>
    </row>
    <row r="26" spans="1:59" s="418" customFormat="1" ht="19.5" customHeight="1">
      <c r="A26" s="308">
        <v>14</v>
      </c>
      <c r="B26" s="313" t="s">
        <v>340</v>
      </c>
      <c r="C26" s="310">
        <v>119</v>
      </c>
      <c r="D26" s="382">
        <f t="shared" si="10"/>
        <v>119</v>
      </c>
      <c r="E26" s="311">
        <v>51</v>
      </c>
      <c r="F26" s="310">
        <v>68</v>
      </c>
      <c r="G26" s="310"/>
      <c r="H26" s="310"/>
      <c r="I26" s="382">
        <f t="shared" si="11"/>
        <v>119</v>
      </c>
      <c r="J26" s="382">
        <f t="shared" si="12"/>
        <v>117</v>
      </c>
      <c r="K26" s="382">
        <f t="shared" si="13"/>
        <v>59</v>
      </c>
      <c r="L26" s="310">
        <v>59</v>
      </c>
      <c r="M26" s="310">
        <v>0</v>
      </c>
      <c r="N26" s="310">
        <v>58</v>
      </c>
      <c r="O26" s="310"/>
      <c r="P26" s="310"/>
      <c r="Q26" s="310">
        <v>2</v>
      </c>
      <c r="R26" s="310"/>
      <c r="S26" s="354"/>
      <c r="T26" s="382">
        <f t="shared" si="14"/>
        <v>60</v>
      </c>
      <c r="U26" s="312">
        <f t="shared" si="2"/>
        <v>50.427350427350426</v>
      </c>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row>
    <row r="27" spans="1:59" s="418" customFormat="1" ht="19.5" customHeight="1">
      <c r="A27" s="304" t="s">
        <v>14</v>
      </c>
      <c r="B27" s="305" t="s">
        <v>341</v>
      </c>
      <c r="C27" s="319">
        <f>SUM(C28:C31)</f>
        <v>423</v>
      </c>
      <c r="D27" s="306">
        <f aca="true" t="shared" si="15" ref="D27:T27">SUM(D28:D31)</f>
        <v>481</v>
      </c>
      <c r="E27" s="319">
        <f>SUM(E28:E31)</f>
        <v>206</v>
      </c>
      <c r="F27" s="306">
        <f t="shared" si="15"/>
        <v>275</v>
      </c>
      <c r="G27" s="306">
        <f t="shared" si="15"/>
        <v>1</v>
      </c>
      <c r="H27" s="306">
        <f>SUM(H28:H31)</f>
        <v>0</v>
      </c>
      <c r="I27" s="306">
        <f t="shared" si="15"/>
        <v>480</v>
      </c>
      <c r="J27" s="306">
        <f t="shared" si="15"/>
        <v>423</v>
      </c>
      <c r="K27" s="306">
        <f t="shared" si="15"/>
        <v>229</v>
      </c>
      <c r="L27" s="306">
        <f t="shared" si="15"/>
        <v>226</v>
      </c>
      <c r="M27" s="306">
        <f t="shared" si="15"/>
        <v>3</v>
      </c>
      <c r="N27" s="306">
        <f t="shared" si="15"/>
        <v>194</v>
      </c>
      <c r="O27" s="306">
        <f t="shared" si="15"/>
        <v>0</v>
      </c>
      <c r="P27" s="306">
        <f t="shared" si="15"/>
        <v>0</v>
      </c>
      <c r="Q27" s="319">
        <f>SUM(Q28:Q31)</f>
        <v>56</v>
      </c>
      <c r="R27" s="306">
        <f t="shared" si="15"/>
        <v>0</v>
      </c>
      <c r="S27" s="306">
        <f t="shared" si="15"/>
        <v>1</v>
      </c>
      <c r="T27" s="306">
        <f t="shared" si="15"/>
        <v>251</v>
      </c>
      <c r="U27" s="307">
        <f t="shared" si="2"/>
        <v>54.1371158392435</v>
      </c>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row>
    <row r="28" spans="1:59" s="426" customFormat="1" ht="20.25" customHeight="1">
      <c r="A28" s="308">
        <v>15</v>
      </c>
      <c r="B28" s="309" t="s">
        <v>342</v>
      </c>
      <c r="C28" s="310">
        <v>83</v>
      </c>
      <c r="D28" s="382">
        <f>E28+F28</f>
        <v>112</v>
      </c>
      <c r="E28" s="430">
        <v>45</v>
      </c>
      <c r="F28" s="396">
        <v>67</v>
      </c>
      <c r="G28" s="396"/>
      <c r="H28" s="217"/>
      <c r="I28" s="382">
        <f>J28+Q28+R28+S28</f>
        <v>112</v>
      </c>
      <c r="J28" s="382">
        <f>K28+N28+O28+P28</f>
        <v>100</v>
      </c>
      <c r="K28" s="382">
        <f>L28+M28</f>
        <v>68</v>
      </c>
      <c r="L28" s="396">
        <v>68</v>
      </c>
      <c r="M28" s="396"/>
      <c r="N28" s="396">
        <v>32</v>
      </c>
      <c r="O28" s="396"/>
      <c r="P28" s="396"/>
      <c r="Q28" s="396">
        <v>12</v>
      </c>
      <c r="R28" s="396"/>
      <c r="S28" s="396"/>
      <c r="T28" s="382">
        <f>N28+O28+P28+Q28+R28+S28</f>
        <v>44</v>
      </c>
      <c r="U28" s="312">
        <f t="shared" si="2"/>
        <v>68</v>
      </c>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row>
    <row r="29" spans="1:59" s="418" customFormat="1" ht="19.5" customHeight="1">
      <c r="A29" s="308">
        <v>16</v>
      </c>
      <c r="B29" s="320" t="s">
        <v>344</v>
      </c>
      <c r="C29" s="310">
        <v>84</v>
      </c>
      <c r="D29" s="382">
        <f>E29+F29</f>
        <v>106</v>
      </c>
      <c r="E29" s="430">
        <v>41</v>
      </c>
      <c r="F29" s="396">
        <v>65</v>
      </c>
      <c r="G29" s="396"/>
      <c r="H29" s="217"/>
      <c r="I29" s="382">
        <f>J29+Q29+R29+S29</f>
        <v>106</v>
      </c>
      <c r="J29" s="382">
        <f>K29+N29+O29+P29</f>
        <v>96</v>
      </c>
      <c r="K29" s="382">
        <f>L29+M29</f>
        <v>56</v>
      </c>
      <c r="L29" s="396">
        <v>56</v>
      </c>
      <c r="M29" s="396"/>
      <c r="N29" s="396">
        <v>40</v>
      </c>
      <c r="O29" s="396"/>
      <c r="P29" s="396"/>
      <c r="Q29" s="396">
        <v>10</v>
      </c>
      <c r="R29" s="396"/>
      <c r="S29" s="396"/>
      <c r="T29" s="382">
        <f>N29+O29+P29+Q29+R29+S29</f>
        <v>50</v>
      </c>
      <c r="U29" s="312">
        <f>(K29/J29)*100</f>
        <v>58.333333333333336</v>
      </c>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row>
    <row r="30" spans="1:59" s="418" customFormat="1" ht="19.5" customHeight="1">
      <c r="A30" s="308">
        <v>17</v>
      </c>
      <c r="B30" s="320" t="s">
        <v>345</v>
      </c>
      <c r="C30" s="310">
        <v>133</v>
      </c>
      <c r="D30" s="382">
        <f>E30+F30</f>
        <v>138</v>
      </c>
      <c r="E30" s="430">
        <v>63</v>
      </c>
      <c r="F30" s="396">
        <v>75</v>
      </c>
      <c r="G30" s="396"/>
      <c r="H30" s="217"/>
      <c r="I30" s="382">
        <f>J30+Q30+R30+S30</f>
        <v>138</v>
      </c>
      <c r="J30" s="382">
        <f>K30+N30+O30+P30</f>
        <v>117</v>
      </c>
      <c r="K30" s="382">
        <f>L30+M30</f>
        <v>61</v>
      </c>
      <c r="L30" s="396">
        <v>60</v>
      </c>
      <c r="M30" s="396">
        <v>1</v>
      </c>
      <c r="N30" s="396">
        <v>56</v>
      </c>
      <c r="O30" s="396"/>
      <c r="P30" s="396"/>
      <c r="Q30" s="396">
        <v>20</v>
      </c>
      <c r="R30" s="396"/>
      <c r="S30" s="396">
        <v>1</v>
      </c>
      <c r="T30" s="382">
        <f>N30+O30+P30+Q30+R30+S30</f>
        <v>77</v>
      </c>
      <c r="U30" s="312">
        <f>(K30/J30)*100</f>
        <v>52.13675213675214</v>
      </c>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c r="BB30" s="413"/>
      <c r="BC30" s="413"/>
      <c r="BD30" s="413"/>
      <c r="BE30" s="413"/>
      <c r="BF30" s="413"/>
      <c r="BG30" s="413"/>
    </row>
    <row r="31" spans="1:59" s="418" customFormat="1" ht="19.5" customHeight="1">
      <c r="A31" s="308">
        <v>18</v>
      </c>
      <c r="B31" s="320" t="s">
        <v>346</v>
      </c>
      <c r="C31" s="310">
        <v>123</v>
      </c>
      <c r="D31" s="382">
        <f>E31+F31</f>
        <v>125</v>
      </c>
      <c r="E31" s="430">
        <v>57</v>
      </c>
      <c r="F31" s="396">
        <v>68</v>
      </c>
      <c r="G31" s="396">
        <v>1</v>
      </c>
      <c r="H31" s="217"/>
      <c r="I31" s="382">
        <f>J31+Q31+R31+S31</f>
        <v>124</v>
      </c>
      <c r="J31" s="382">
        <f>K31+N31+O31+P31</f>
        <v>110</v>
      </c>
      <c r="K31" s="382">
        <f>L31+M31</f>
        <v>44</v>
      </c>
      <c r="L31" s="396">
        <v>42</v>
      </c>
      <c r="M31" s="396">
        <v>2</v>
      </c>
      <c r="N31" s="396">
        <v>66</v>
      </c>
      <c r="O31" s="396"/>
      <c r="P31" s="396"/>
      <c r="Q31" s="396">
        <v>14</v>
      </c>
      <c r="R31" s="396"/>
      <c r="S31" s="396"/>
      <c r="T31" s="382">
        <f>N31+O31+P31+Q31+R31+S31</f>
        <v>80</v>
      </c>
      <c r="U31" s="312">
        <f t="shared" si="2"/>
        <v>40</v>
      </c>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row>
    <row r="32" spans="1:59" s="418" customFormat="1" ht="19.5" customHeight="1">
      <c r="A32" s="304" t="s">
        <v>19</v>
      </c>
      <c r="B32" s="305" t="s">
        <v>347</v>
      </c>
      <c r="C32" s="319">
        <f aca="true" t="shared" si="16" ref="C32:T32">SUM(C33:C35)</f>
        <v>211</v>
      </c>
      <c r="D32" s="306">
        <f>SUM(D33:D35)</f>
        <v>241</v>
      </c>
      <c r="E32" s="306">
        <f t="shared" si="16"/>
        <v>104</v>
      </c>
      <c r="F32" s="306">
        <f t="shared" si="16"/>
        <v>137</v>
      </c>
      <c r="G32" s="306">
        <f t="shared" si="16"/>
        <v>0</v>
      </c>
      <c r="H32" s="306">
        <f t="shared" si="16"/>
        <v>0</v>
      </c>
      <c r="I32" s="306">
        <f t="shared" si="16"/>
        <v>241</v>
      </c>
      <c r="J32" s="306">
        <f t="shared" si="16"/>
        <v>213</v>
      </c>
      <c r="K32" s="306">
        <f>SUM(K33:K35)</f>
        <v>135</v>
      </c>
      <c r="L32" s="319">
        <f>SUM(L33:L35)</f>
        <v>128</v>
      </c>
      <c r="M32" s="306">
        <f t="shared" si="16"/>
        <v>7</v>
      </c>
      <c r="N32" s="306">
        <f t="shared" si="16"/>
        <v>78</v>
      </c>
      <c r="O32" s="306">
        <f t="shared" si="16"/>
        <v>0</v>
      </c>
      <c r="P32" s="306">
        <f t="shared" si="16"/>
        <v>0</v>
      </c>
      <c r="Q32" s="306">
        <f t="shared" si="16"/>
        <v>24</v>
      </c>
      <c r="R32" s="306">
        <f t="shared" si="16"/>
        <v>3</v>
      </c>
      <c r="S32" s="306">
        <f t="shared" si="16"/>
        <v>1</v>
      </c>
      <c r="T32" s="306">
        <f t="shared" si="16"/>
        <v>106</v>
      </c>
      <c r="U32" s="307">
        <f t="shared" si="2"/>
        <v>63.38028169014085</v>
      </c>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row>
    <row r="33" spans="1:59" s="426" customFormat="1" ht="12.75">
      <c r="A33" s="308">
        <v>19</v>
      </c>
      <c r="B33" s="321" t="s">
        <v>348</v>
      </c>
      <c r="C33" s="217">
        <v>70</v>
      </c>
      <c r="D33" s="382">
        <f>E33+F33</f>
        <v>78</v>
      </c>
      <c r="E33" s="463">
        <v>23</v>
      </c>
      <c r="F33" s="349">
        <v>55</v>
      </c>
      <c r="G33" s="322"/>
      <c r="H33" s="322"/>
      <c r="I33" s="382">
        <f>J33+Q33+R33+S33</f>
        <v>78</v>
      </c>
      <c r="J33" s="382">
        <f>K33+N33+O33+P33</f>
        <v>72</v>
      </c>
      <c r="K33" s="382">
        <f>L33+M33</f>
        <v>56</v>
      </c>
      <c r="L33" s="349">
        <v>52</v>
      </c>
      <c r="M33" s="349">
        <v>4</v>
      </c>
      <c r="N33" s="349">
        <v>16</v>
      </c>
      <c r="O33" s="349"/>
      <c r="P33" s="349"/>
      <c r="Q33" s="349">
        <v>5</v>
      </c>
      <c r="R33" s="349"/>
      <c r="S33" s="349">
        <v>1</v>
      </c>
      <c r="T33" s="382">
        <f>N33+O33+P33+Q33+R33+S33</f>
        <v>22</v>
      </c>
      <c r="U33" s="312">
        <f t="shared" si="2"/>
        <v>77.77777777777779</v>
      </c>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row>
    <row r="34" spans="1:59" s="418" customFormat="1" ht="19.5" customHeight="1">
      <c r="A34" s="308">
        <v>20</v>
      </c>
      <c r="B34" s="321" t="s">
        <v>420</v>
      </c>
      <c r="C34" s="217">
        <v>74</v>
      </c>
      <c r="D34" s="382">
        <f>E34+F34</f>
        <v>81</v>
      </c>
      <c r="E34" s="428">
        <v>37</v>
      </c>
      <c r="F34" s="349">
        <v>44</v>
      </c>
      <c r="G34" s="322"/>
      <c r="H34" s="322"/>
      <c r="I34" s="382">
        <f>J34+Q34+R34+S34</f>
        <v>81</v>
      </c>
      <c r="J34" s="382">
        <f>K34+N34+O34+P34</f>
        <v>71</v>
      </c>
      <c r="K34" s="382">
        <f>L34+M34</f>
        <v>48</v>
      </c>
      <c r="L34" s="349">
        <v>45</v>
      </c>
      <c r="M34" s="349">
        <v>3</v>
      </c>
      <c r="N34" s="349">
        <v>23</v>
      </c>
      <c r="O34" s="349"/>
      <c r="P34" s="350"/>
      <c r="Q34" s="350">
        <v>7</v>
      </c>
      <c r="R34" s="350">
        <v>3</v>
      </c>
      <c r="S34" s="350"/>
      <c r="T34" s="382">
        <f>N34+O34+P34+Q34+R34+S34</f>
        <v>33</v>
      </c>
      <c r="U34" s="312">
        <f>(K34/J34)*100</f>
        <v>67.6056338028169</v>
      </c>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row>
    <row r="35" spans="1:59" s="418" customFormat="1" ht="19.5" customHeight="1">
      <c r="A35" s="308">
        <v>21</v>
      </c>
      <c r="B35" s="321" t="s">
        <v>419</v>
      </c>
      <c r="C35" s="217">
        <v>67</v>
      </c>
      <c r="D35" s="382">
        <f>E35+F35</f>
        <v>82</v>
      </c>
      <c r="E35" s="428">
        <v>44</v>
      </c>
      <c r="F35" s="349">
        <v>38</v>
      </c>
      <c r="G35" s="322"/>
      <c r="H35" s="322"/>
      <c r="I35" s="382">
        <f>J35+Q35+R35+S35</f>
        <v>82</v>
      </c>
      <c r="J35" s="382">
        <f>K35+N35+O35+P35</f>
        <v>70</v>
      </c>
      <c r="K35" s="382">
        <f>L35+M35</f>
        <v>31</v>
      </c>
      <c r="L35" s="349">
        <v>31</v>
      </c>
      <c r="M35" s="349"/>
      <c r="N35" s="349">
        <v>39</v>
      </c>
      <c r="O35" s="349"/>
      <c r="P35" s="350"/>
      <c r="Q35" s="350">
        <v>12</v>
      </c>
      <c r="R35" s="350"/>
      <c r="S35" s="350"/>
      <c r="T35" s="382">
        <f>N35+O35+P35+Q35+R35+S35</f>
        <v>51</v>
      </c>
      <c r="U35" s="312">
        <f t="shared" si="2"/>
        <v>44.285714285714285</v>
      </c>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row>
    <row r="36" spans="1:59" s="418" customFormat="1" ht="19.5" customHeight="1">
      <c r="A36" s="304" t="s">
        <v>22</v>
      </c>
      <c r="B36" s="305" t="s">
        <v>350</v>
      </c>
      <c r="C36" s="319">
        <f aca="true" t="shared" si="17" ref="C36:T36">SUM(C37:C42)</f>
        <v>429</v>
      </c>
      <c r="D36" s="306">
        <f t="shared" si="17"/>
        <v>483</v>
      </c>
      <c r="E36" s="319">
        <f t="shared" si="17"/>
        <v>212</v>
      </c>
      <c r="F36" s="319">
        <f t="shared" si="17"/>
        <v>271</v>
      </c>
      <c r="G36" s="319">
        <f t="shared" si="17"/>
        <v>9</v>
      </c>
      <c r="H36" s="306">
        <f t="shared" si="17"/>
        <v>0</v>
      </c>
      <c r="I36" s="306">
        <f t="shared" si="17"/>
        <v>474</v>
      </c>
      <c r="J36" s="306">
        <f t="shared" si="17"/>
        <v>375</v>
      </c>
      <c r="K36" s="306">
        <f t="shared" si="17"/>
        <v>250</v>
      </c>
      <c r="L36" s="319">
        <f>SUM(L37:L42)</f>
        <v>249</v>
      </c>
      <c r="M36" s="319">
        <f>SUM(M37:M42)</f>
        <v>1</v>
      </c>
      <c r="N36" s="319">
        <f>SUM(N37:N42)</f>
        <v>125</v>
      </c>
      <c r="O36" s="306">
        <f t="shared" si="17"/>
        <v>0</v>
      </c>
      <c r="P36" s="306">
        <f t="shared" si="17"/>
        <v>0</v>
      </c>
      <c r="Q36" s="306">
        <f t="shared" si="17"/>
        <v>96</v>
      </c>
      <c r="R36" s="306">
        <f t="shared" si="17"/>
        <v>0</v>
      </c>
      <c r="S36" s="306">
        <f t="shared" si="17"/>
        <v>3</v>
      </c>
      <c r="T36" s="306">
        <f t="shared" si="17"/>
        <v>224</v>
      </c>
      <c r="U36" s="307">
        <f t="shared" si="2"/>
        <v>66.66666666666666</v>
      </c>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row>
    <row r="37" spans="1:59" s="426" customFormat="1" ht="12.75">
      <c r="A37" s="308">
        <v>22</v>
      </c>
      <c r="B37" s="324" t="s">
        <v>355</v>
      </c>
      <c r="C37" s="349">
        <v>1</v>
      </c>
      <c r="D37" s="382">
        <f aca="true" t="shared" si="18" ref="D37:D42">E37+F37</f>
        <v>2</v>
      </c>
      <c r="E37" s="428">
        <v>0</v>
      </c>
      <c r="F37" s="349">
        <v>2</v>
      </c>
      <c r="G37" s="349">
        <v>1</v>
      </c>
      <c r="H37" s="349"/>
      <c r="I37" s="382">
        <f aca="true" t="shared" si="19" ref="I37:I42">J37+Q37+R37+S37</f>
        <v>1</v>
      </c>
      <c r="J37" s="382">
        <f aca="true" t="shared" si="20" ref="J37:J42">K37+N37+O37+P37</f>
        <v>1</v>
      </c>
      <c r="K37" s="382">
        <f aca="true" t="shared" si="21" ref="K37:K42">L37+M37</f>
        <v>1</v>
      </c>
      <c r="L37" s="349">
        <v>1</v>
      </c>
      <c r="M37" s="349"/>
      <c r="N37" s="349"/>
      <c r="O37" s="349"/>
      <c r="P37" s="350"/>
      <c r="Q37" s="350"/>
      <c r="R37" s="350"/>
      <c r="S37" s="350"/>
      <c r="T37" s="382">
        <f aca="true" t="shared" si="22" ref="T37:T42">N37+O37+P37+Q37+R37+S37</f>
        <v>0</v>
      </c>
      <c r="U37" s="312">
        <f t="shared" si="2"/>
        <v>100</v>
      </c>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row>
    <row r="38" spans="1:59" s="418" customFormat="1" ht="19.5" customHeight="1">
      <c r="A38" s="308">
        <v>23</v>
      </c>
      <c r="B38" s="324" t="s">
        <v>351</v>
      </c>
      <c r="C38" s="349">
        <v>122</v>
      </c>
      <c r="D38" s="382">
        <f t="shared" si="18"/>
        <v>131</v>
      </c>
      <c r="E38" s="428">
        <v>64</v>
      </c>
      <c r="F38" s="349">
        <v>67</v>
      </c>
      <c r="G38" s="349">
        <v>1</v>
      </c>
      <c r="H38" s="349"/>
      <c r="I38" s="382">
        <f t="shared" si="19"/>
        <v>130</v>
      </c>
      <c r="J38" s="382">
        <f t="shared" si="20"/>
        <v>97</v>
      </c>
      <c r="K38" s="382">
        <f t="shared" si="21"/>
        <v>65</v>
      </c>
      <c r="L38" s="349">
        <v>65</v>
      </c>
      <c r="M38" s="349">
        <v>0</v>
      </c>
      <c r="N38" s="349">
        <v>32</v>
      </c>
      <c r="O38" s="349"/>
      <c r="P38" s="350"/>
      <c r="Q38" s="350">
        <v>33</v>
      </c>
      <c r="R38" s="350"/>
      <c r="S38" s="350"/>
      <c r="T38" s="382">
        <f t="shared" si="22"/>
        <v>65</v>
      </c>
      <c r="U38" s="312">
        <f>(K38/J38)*100</f>
        <v>67.0103092783505</v>
      </c>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row>
    <row r="39" spans="1:59" s="418" customFormat="1" ht="19.5" customHeight="1">
      <c r="A39" s="308">
        <v>24</v>
      </c>
      <c r="B39" s="324" t="s">
        <v>353</v>
      </c>
      <c r="C39" s="349">
        <v>131</v>
      </c>
      <c r="D39" s="382">
        <f t="shared" si="18"/>
        <v>152</v>
      </c>
      <c r="E39" s="428">
        <v>58</v>
      </c>
      <c r="F39" s="349">
        <v>94</v>
      </c>
      <c r="G39" s="349">
        <v>7</v>
      </c>
      <c r="H39" s="349"/>
      <c r="I39" s="382">
        <f t="shared" si="19"/>
        <v>145</v>
      </c>
      <c r="J39" s="382">
        <f t="shared" si="20"/>
        <v>113</v>
      </c>
      <c r="K39" s="382">
        <f t="shared" si="21"/>
        <v>81</v>
      </c>
      <c r="L39" s="349">
        <v>81</v>
      </c>
      <c r="M39" s="349">
        <v>0</v>
      </c>
      <c r="N39" s="349">
        <v>32</v>
      </c>
      <c r="O39" s="349"/>
      <c r="P39" s="350"/>
      <c r="Q39" s="350">
        <v>32</v>
      </c>
      <c r="R39" s="350"/>
      <c r="S39" s="350"/>
      <c r="T39" s="382">
        <f t="shared" si="22"/>
        <v>64</v>
      </c>
      <c r="U39" s="312">
        <f>(K39/J39)*100</f>
        <v>71.68141592920354</v>
      </c>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row>
    <row r="40" spans="1:59" s="418" customFormat="1" ht="19.5" customHeight="1">
      <c r="A40" s="308">
        <v>25</v>
      </c>
      <c r="B40" s="324" t="s">
        <v>356</v>
      </c>
      <c r="C40" s="349">
        <v>55</v>
      </c>
      <c r="D40" s="382">
        <f t="shared" si="18"/>
        <v>56</v>
      </c>
      <c r="E40" s="428">
        <v>34</v>
      </c>
      <c r="F40" s="349">
        <v>22</v>
      </c>
      <c r="G40" s="349">
        <v>0</v>
      </c>
      <c r="H40" s="349"/>
      <c r="I40" s="382">
        <f t="shared" si="19"/>
        <v>56</v>
      </c>
      <c r="J40" s="382">
        <f t="shared" si="20"/>
        <v>48</v>
      </c>
      <c r="K40" s="382">
        <f t="shared" si="21"/>
        <v>25</v>
      </c>
      <c r="L40" s="349">
        <v>24</v>
      </c>
      <c r="M40" s="349">
        <v>1</v>
      </c>
      <c r="N40" s="349">
        <v>23</v>
      </c>
      <c r="O40" s="349"/>
      <c r="P40" s="350"/>
      <c r="Q40" s="350">
        <v>5</v>
      </c>
      <c r="R40" s="350"/>
      <c r="S40" s="350">
        <v>3</v>
      </c>
      <c r="T40" s="382">
        <f t="shared" si="22"/>
        <v>31</v>
      </c>
      <c r="U40" s="312">
        <f>(K40/J40)*100</f>
        <v>52.083333333333336</v>
      </c>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row>
    <row r="41" spans="1:59" s="418" customFormat="1" ht="19.5" customHeight="1">
      <c r="A41" s="308">
        <v>26</v>
      </c>
      <c r="B41" s="324" t="s">
        <v>357</v>
      </c>
      <c r="C41" s="349">
        <v>22</v>
      </c>
      <c r="D41" s="382">
        <f t="shared" si="18"/>
        <v>28</v>
      </c>
      <c r="E41" s="428"/>
      <c r="F41" s="349">
        <v>28</v>
      </c>
      <c r="G41" s="349"/>
      <c r="H41" s="349"/>
      <c r="I41" s="382">
        <f t="shared" si="19"/>
        <v>28</v>
      </c>
      <c r="J41" s="382">
        <f t="shared" si="20"/>
        <v>28</v>
      </c>
      <c r="K41" s="382">
        <f t="shared" si="21"/>
        <v>26</v>
      </c>
      <c r="L41" s="349">
        <v>26</v>
      </c>
      <c r="M41" s="349"/>
      <c r="N41" s="349">
        <v>2</v>
      </c>
      <c r="O41" s="349"/>
      <c r="P41" s="350"/>
      <c r="Q41" s="350"/>
      <c r="R41" s="350"/>
      <c r="S41" s="350"/>
      <c r="T41" s="382">
        <f t="shared" si="22"/>
        <v>2</v>
      </c>
      <c r="U41" s="312">
        <f>(K41/J41)*100</f>
        <v>92.85714285714286</v>
      </c>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row>
    <row r="42" spans="1:59" s="418" customFormat="1" ht="19.5" customHeight="1">
      <c r="A42" s="308">
        <v>27</v>
      </c>
      <c r="B42" s="324" t="s">
        <v>421</v>
      </c>
      <c r="C42" s="349">
        <v>98</v>
      </c>
      <c r="D42" s="382">
        <f t="shared" si="18"/>
        <v>114</v>
      </c>
      <c r="E42" s="428">
        <v>56</v>
      </c>
      <c r="F42" s="349">
        <v>58</v>
      </c>
      <c r="G42" s="349"/>
      <c r="H42" s="349"/>
      <c r="I42" s="382">
        <f t="shared" si="19"/>
        <v>114</v>
      </c>
      <c r="J42" s="382">
        <f t="shared" si="20"/>
        <v>88</v>
      </c>
      <c r="K42" s="382">
        <f t="shared" si="21"/>
        <v>52</v>
      </c>
      <c r="L42" s="349">
        <v>52</v>
      </c>
      <c r="M42" s="349">
        <v>0</v>
      </c>
      <c r="N42" s="349">
        <v>36</v>
      </c>
      <c r="O42" s="349"/>
      <c r="P42" s="350"/>
      <c r="Q42" s="350">
        <v>26</v>
      </c>
      <c r="R42" s="350"/>
      <c r="S42" s="350"/>
      <c r="T42" s="382">
        <f t="shared" si="22"/>
        <v>62</v>
      </c>
      <c r="U42" s="312">
        <f t="shared" si="2"/>
        <v>59.09090909090909</v>
      </c>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3"/>
      <c r="BG42" s="413"/>
    </row>
    <row r="43" spans="1:59" s="418" customFormat="1" ht="19.5" customHeight="1">
      <c r="A43" s="304" t="s">
        <v>23</v>
      </c>
      <c r="B43" s="305" t="s">
        <v>354</v>
      </c>
      <c r="C43" s="306">
        <f aca="true" t="shared" si="23" ref="C43:T43">SUM(C44:C45)</f>
        <v>146</v>
      </c>
      <c r="D43" s="306">
        <f t="shared" si="23"/>
        <v>146</v>
      </c>
      <c r="E43" s="306">
        <f t="shared" si="23"/>
        <v>18</v>
      </c>
      <c r="F43" s="306">
        <f t="shared" si="23"/>
        <v>128</v>
      </c>
      <c r="G43" s="306">
        <f t="shared" si="23"/>
        <v>0</v>
      </c>
      <c r="H43" s="306">
        <f t="shared" si="23"/>
        <v>0</v>
      </c>
      <c r="I43" s="306">
        <f t="shared" si="23"/>
        <v>146</v>
      </c>
      <c r="J43" s="306">
        <f t="shared" si="23"/>
        <v>132</v>
      </c>
      <c r="K43" s="306">
        <f t="shared" si="23"/>
        <v>105</v>
      </c>
      <c r="L43" s="306">
        <f t="shared" si="23"/>
        <v>105</v>
      </c>
      <c r="M43" s="306">
        <f t="shared" si="23"/>
        <v>0</v>
      </c>
      <c r="N43" s="306">
        <f t="shared" si="23"/>
        <v>27</v>
      </c>
      <c r="O43" s="306">
        <f t="shared" si="23"/>
        <v>0</v>
      </c>
      <c r="P43" s="306">
        <f t="shared" si="23"/>
        <v>0</v>
      </c>
      <c r="Q43" s="306">
        <f t="shared" si="23"/>
        <v>14</v>
      </c>
      <c r="R43" s="306">
        <f t="shared" si="23"/>
        <v>0</v>
      </c>
      <c r="S43" s="306">
        <f t="shared" si="23"/>
        <v>0</v>
      </c>
      <c r="T43" s="306">
        <f t="shared" si="23"/>
        <v>41</v>
      </c>
      <c r="U43" s="307">
        <f t="shared" si="2"/>
        <v>79.54545454545455</v>
      </c>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row>
    <row r="44" spans="1:59" s="426" customFormat="1" ht="20.25" customHeight="1">
      <c r="A44" s="308">
        <v>28</v>
      </c>
      <c r="B44" s="324" t="s">
        <v>352</v>
      </c>
      <c r="C44" s="429">
        <v>15</v>
      </c>
      <c r="D44" s="382">
        <f>E44+F44</f>
        <v>15</v>
      </c>
      <c r="E44" s="446">
        <v>0</v>
      </c>
      <c r="F44" s="429">
        <v>15</v>
      </c>
      <c r="G44" s="447"/>
      <c r="H44" s="354"/>
      <c r="I44" s="382">
        <f>J44+Q44+R44+S44</f>
        <v>15</v>
      </c>
      <c r="J44" s="382">
        <f>K44+N44+O44+P44</f>
        <v>15</v>
      </c>
      <c r="K44" s="382">
        <f>L44+M44</f>
        <v>14</v>
      </c>
      <c r="L44" s="429">
        <v>14</v>
      </c>
      <c r="M44" s="429"/>
      <c r="N44" s="429">
        <v>1</v>
      </c>
      <c r="O44" s="429"/>
      <c r="P44" s="429"/>
      <c r="Q44" s="429"/>
      <c r="R44" s="429"/>
      <c r="S44" s="429"/>
      <c r="T44" s="382">
        <f>N44+O44+P44+Q44+R44+S44</f>
        <v>1</v>
      </c>
      <c r="U44" s="312">
        <f t="shared" si="2"/>
        <v>93.33333333333333</v>
      </c>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3"/>
      <c r="BG44" s="413"/>
    </row>
    <row r="45" spans="1:59" s="418" customFormat="1" ht="19.5" customHeight="1">
      <c r="A45" s="308">
        <v>29</v>
      </c>
      <c r="B45" s="320" t="s">
        <v>361</v>
      </c>
      <c r="C45" s="429">
        <v>131</v>
      </c>
      <c r="D45" s="382">
        <f>E45+F45</f>
        <v>131</v>
      </c>
      <c r="E45" s="446">
        <v>18</v>
      </c>
      <c r="F45" s="429">
        <v>113</v>
      </c>
      <c r="G45" s="447"/>
      <c r="H45" s="354"/>
      <c r="I45" s="382">
        <f>J45+Q45+R45+S45</f>
        <v>131</v>
      </c>
      <c r="J45" s="382">
        <f>K45+N45+O45+P45</f>
        <v>117</v>
      </c>
      <c r="K45" s="382">
        <f>L45+M45</f>
        <v>91</v>
      </c>
      <c r="L45" s="429">
        <v>91</v>
      </c>
      <c r="M45" s="429">
        <v>0</v>
      </c>
      <c r="N45" s="429">
        <v>26</v>
      </c>
      <c r="O45" s="429"/>
      <c r="P45" s="429"/>
      <c r="Q45" s="429">
        <v>14</v>
      </c>
      <c r="R45" s="429"/>
      <c r="S45" s="429"/>
      <c r="T45" s="382">
        <f>N45+O45+P45+Q45+R45+S45</f>
        <v>40</v>
      </c>
      <c r="U45" s="312">
        <f t="shared" si="2"/>
        <v>77.77777777777779</v>
      </c>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3"/>
      <c r="BD45" s="413"/>
      <c r="BE45" s="413"/>
      <c r="BF45" s="413"/>
      <c r="BG45" s="413"/>
    </row>
    <row r="46" spans="1:59" s="418" customFormat="1" ht="19.5" customHeight="1">
      <c r="A46" s="304" t="s">
        <v>24</v>
      </c>
      <c r="B46" s="305" t="s">
        <v>358</v>
      </c>
      <c r="C46" s="306">
        <f>SUM(C47:C50)</f>
        <v>355</v>
      </c>
      <c r="D46" s="306">
        <f aca="true" t="shared" si="24" ref="D46:T46">SUM(D47:D50)</f>
        <v>366</v>
      </c>
      <c r="E46" s="306">
        <f t="shared" si="24"/>
        <v>105</v>
      </c>
      <c r="F46" s="306">
        <f t="shared" si="24"/>
        <v>261</v>
      </c>
      <c r="G46" s="306">
        <f t="shared" si="24"/>
        <v>1</v>
      </c>
      <c r="H46" s="306">
        <f t="shared" si="24"/>
        <v>0</v>
      </c>
      <c r="I46" s="306">
        <f t="shared" si="24"/>
        <v>365</v>
      </c>
      <c r="J46" s="306">
        <f t="shared" si="24"/>
        <v>338</v>
      </c>
      <c r="K46" s="306">
        <f t="shared" si="24"/>
        <v>188</v>
      </c>
      <c r="L46" s="306">
        <f t="shared" si="24"/>
        <v>188</v>
      </c>
      <c r="M46" s="306">
        <f t="shared" si="24"/>
        <v>0</v>
      </c>
      <c r="N46" s="306">
        <f t="shared" si="24"/>
        <v>150</v>
      </c>
      <c r="O46" s="306">
        <f t="shared" si="24"/>
        <v>0</v>
      </c>
      <c r="P46" s="306">
        <f t="shared" si="24"/>
        <v>0</v>
      </c>
      <c r="Q46" s="306">
        <f t="shared" si="24"/>
        <v>27</v>
      </c>
      <c r="R46" s="306">
        <f t="shared" si="24"/>
        <v>0</v>
      </c>
      <c r="S46" s="306">
        <f t="shared" si="24"/>
        <v>0</v>
      </c>
      <c r="T46" s="306">
        <f t="shared" si="24"/>
        <v>177</v>
      </c>
      <c r="U46" s="307">
        <f t="shared" si="2"/>
        <v>55.62130177514793</v>
      </c>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row>
    <row r="47" spans="1:59" s="426" customFormat="1" ht="21" customHeight="1">
      <c r="A47" s="90" t="s">
        <v>440</v>
      </c>
      <c r="B47" s="320" t="s">
        <v>437</v>
      </c>
      <c r="C47" s="471">
        <v>72</v>
      </c>
      <c r="D47" s="382">
        <f>E47+F47</f>
        <v>72</v>
      </c>
      <c r="E47" s="472">
        <v>23</v>
      </c>
      <c r="F47" s="464">
        <v>49</v>
      </c>
      <c r="G47" s="464"/>
      <c r="H47" s="354"/>
      <c r="I47" s="382">
        <f>J47+Q47+R47+S47</f>
        <v>72</v>
      </c>
      <c r="J47" s="382">
        <f>K47+N47+O47+P47</f>
        <v>66</v>
      </c>
      <c r="K47" s="382">
        <f>L47+M47</f>
        <v>34</v>
      </c>
      <c r="L47" s="473">
        <v>34</v>
      </c>
      <c r="M47" s="473"/>
      <c r="N47" s="473">
        <v>32</v>
      </c>
      <c r="O47" s="473"/>
      <c r="P47" s="473"/>
      <c r="Q47" s="473">
        <v>6</v>
      </c>
      <c r="R47" s="473"/>
      <c r="S47" s="354"/>
      <c r="T47" s="382">
        <f>N47+O47+P47+Q47+R47+S47</f>
        <v>38</v>
      </c>
      <c r="U47" s="312">
        <f t="shared" si="2"/>
        <v>51.515151515151516</v>
      </c>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row>
    <row r="48" spans="1:59" s="418" customFormat="1" ht="19.5" customHeight="1">
      <c r="A48" s="90" t="s">
        <v>435</v>
      </c>
      <c r="B48" s="320" t="s">
        <v>365</v>
      </c>
      <c r="C48" s="471">
        <v>66</v>
      </c>
      <c r="D48" s="382">
        <f>E48+F48</f>
        <v>66</v>
      </c>
      <c r="E48" s="472">
        <v>5</v>
      </c>
      <c r="F48" s="464">
        <v>61</v>
      </c>
      <c r="G48" s="464"/>
      <c r="H48" s="354"/>
      <c r="I48" s="382">
        <f>J48+Q48+R48+S48</f>
        <v>66</v>
      </c>
      <c r="J48" s="382">
        <f>K48+N48+O48+P48</f>
        <v>66</v>
      </c>
      <c r="K48" s="382">
        <f>L48+M48</f>
        <v>45</v>
      </c>
      <c r="L48" s="473">
        <v>45</v>
      </c>
      <c r="M48" s="473"/>
      <c r="N48" s="473">
        <v>21</v>
      </c>
      <c r="O48" s="473"/>
      <c r="P48" s="473"/>
      <c r="Q48" s="473"/>
      <c r="R48" s="473"/>
      <c r="S48" s="354"/>
      <c r="T48" s="382">
        <f>N48+O48+P48+Q48+R48+S48</f>
        <v>21</v>
      </c>
      <c r="U48" s="312">
        <f>(K48/J48)*100</f>
        <v>68.18181818181817</v>
      </c>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row>
    <row r="49" spans="1:59" s="418" customFormat="1" ht="19.5" customHeight="1">
      <c r="A49" s="90" t="s">
        <v>360</v>
      </c>
      <c r="B49" s="320" t="s">
        <v>359</v>
      </c>
      <c r="C49" s="471">
        <v>126</v>
      </c>
      <c r="D49" s="382">
        <f>E49+F49</f>
        <v>126</v>
      </c>
      <c r="E49" s="472">
        <v>43</v>
      </c>
      <c r="F49" s="464">
        <v>83</v>
      </c>
      <c r="G49" s="464">
        <v>1</v>
      </c>
      <c r="H49" s="354"/>
      <c r="I49" s="382">
        <f>J49+Q49+R49+S49</f>
        <v>125</v>
      </c>
      <c r="J49" s="382">
        <f>K49+N49+O49+P49</f>
        <v>115</v>
      </c>
      <c r="K49" s="382">
        <f>L49+M49</f>
        <v>68</v>
      </c>
      <c r="L49" s="473">
        <v>68</v>
      </c>
      <c r="M49" s="473"/>
      <c r="N49" s="473">
        <v>47</v>
      </c>
      <c r="O49" s="473"/>
      <c r="P49" s="473"/>
      <c r="Q49" s="473">
        <v>10</v>
      </c>
      <c r="R49" s="473"/>
      <c r="S49" s="354"/>
      <c r="T49" s="382">
        <f>N49+O49+P49+Q49+R49+S49</f>
        <v>57</v>
      </c>
      <c r="U49" s="312">
        <f>(K49/J49)*100</f>
        <v>59.130434782608695</v>
      </c>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row>
    <row r="50" spans="1:59" s="418" customFormat="1" ht="19.5" customHeight="1">
      <c r="A50" s="90" t="s">
        <v>363</v>
      </c>
      <c r="B50" s="320" t="s">
        <v>438</v>
      </c>
      <c r="C50" s="471">
        <v>91</v>
      </c>
      <c r="D50" s="382">
        <f>E50+F50</f>
        <v>102</v>
      </c>
      <c r="E50" s="472">
        <v>34</v>
      </c>
      <c r="F50" s="464">
        <v>68</v>
      </c>
      <c r="G50" s="464"/>
      <c r="H50" s="354"/>
      <c r="I50" s="382">
        <f>J50+Q50+R50+S50</f>
        <v>102</v>
      </c>
      <c r="J50" s="382">
        <f>K50+N50+O50+P50</f>
        <v>91</v>
      </c>
      <c r="K50" s="382">
        <f>L50+M50</f>
        <v>41</v>
      </c>
      <c r="L50" s="473">
        <v>41</v>
      </c>
      <c r="M50" s="473"/>
      <c r="N50" s="473">
        <v>50</v>
      </c>
      <c r="O50" s="473"/>
      <c r="P50" s="473"/>
      <c r="Q50" s="473">
        <v>11</v>
      </c>
      <c r="R50" s="473"/>
      <c r="S50" s="354"/>
      <c r="T50" s="382">
        <f>N50+O50+P50+Q50+R50+S50</f>
        <v>61</v>
      </c>
      <c r="U50" s="312">
        <f t="shared" si="2"/>
        <v>45.05494505494506</v>
      </c>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row>
    <row r="51" spans="1:59" s="418" customFormat="1" ht="19.5" customHeight="1">
      <c r="A51" s="304" t="s">
        <v>25</v>
      </c>
      <c r="B51" s="305" t="s">
        <v>362</v>
      </c>
      <c r="C51" s="319">
        <f>SUM(C52:C53)</f>
        <v>71</v>
      </c>
      <c r="D51" s="319">
        <f aca="true" t="shared" si="25" ref="D51:T51">SUM(D52:D53)</f>
        <v>104</v>
      </c>
      <c r="E51" s="319">
        <f t="shared" si="25"/>
        <v>25</v>
      </c>
      <c r="F51" s="319">
        <f t="shared" si="25"/>
        <v>79</v>
      </c>
      <c r="G51" s="319">
        <f t="shared" si="25"/>
        <v>0</v>
      </c>
      <c r="H51" s="319">
        <f t="shared" si="25"/>
        <v>0</v>
      </c>
      <c r="I51" s="319">
        <f t="shared" si="25"/>
        <v>104</v>
      </c>
      <c r="J51" s="319">
        <f t="shared" si="25"/>
        <v>97</v>
      </c>
      <c r="K51" s="319">
        <f t="shared" si="25"/>
        <v>53</v>
      </c>
      <c r="L51" s="319">
        <f t="shared" si="25"/>
        <v>52</v>
      </c>
      <c r="M51" s="319">
        <f t="shared" si="25"/>
        <v>1</v>
      </c>
      <c r="N51" s="319">
        <f t="shared" si="25"/>
        <v>44</v>
      </c>
      <c r="O51" s="319">
        <f t="shared" si="25"/>
        <v>0</v>
      </c>
      <c r="P51" s="319">
        <f t="shared" si="25"/>
        <v>0</v>
      </c>
      <c r="Q51" s="319">
        <f t="shared" si="25"/>
        <v>7</v>
      </c>
      <c r="R51" s="319">
        <f t="shared" si="25"/>
        <v>0</v>
      </c>
      <c r="S51" s="319">
        <f t="shared" si="25"/>
        <v>0</v>
      </c>
      <c r="T51" s="319">
        <f t="shared" si="25"/>
        <v>51</v>
      </c>
      <c r="U51" s="307">
        <f t="shared" si="2"/>
        <v>54.63917525773196</v>
      </c>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row>
    <row r="52" spans="1:59" s="426" customFormat="1" ht="18" customHeight="1">
      <c r="A52" s="90" t="s">
        <v>364</v>
      </c>
      <c r="B52" s="320" t="s">
        <v>439</v>
      </c>
      <c r="C52" s="448">
        <v>48</v>
      </c>
      <c r="D52" s="449">
        <f>E52+F52</f>
        <v>58</v>
      </c>
      <c r="E52" s="463">
        <v>7</v>
      </c>
      <c r="F52" s="217">
        <v>51</v>
      </c>
      <c r="G52" s="217"/>
      <c r="H52" s="115"/>
      <c r="I52" s="449">
        <f>J52+Q52+R52+S52</f>
        <v>58</v>
      </c>
      <c r="J52" s="449">
        <f>K52+N52+O52+P52</f>
        <v>56</v>
      </c>
      <c r="K52" s="449">
        <f>L52+M52</f>
        <v>41</v>
      </c>
      <c r="L52" s="217">
        <v>40</v>
      </c>
      <c r="M52" s="217">
        <v>1</v>
      </c>
      <c r="N52" s="217">
        <v>15</v>
      </c>
      <c r="O52" s="217"/>
      <c r="P52" s="217"/>
      <c r="Q52" s="217">
        <v>2</v>
      </c>
      <c r="R52" s="217"/>
      <c r="S52" s="217"/>
      <c r="T52" s="382">
        <f>N52+O52+P52+Q52+R52+S52</f>
        <v>17</v>
      </c>
      <c r="U52" s="312">
        <f t="shared" si="2"/>
        <v>73.21428571428571</v>
      </c>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row>
    <row r="53" spans="1:59" s="418" customFormat="1" ht="19.5" customHeight="1">
      <c r="A53" s="90" t="s">
        <v>367</v>
      </c>
      <c r="B53" s="320" t="s">
        <v>343</v>
      </c>
      <c r="C53" s="349">
        <v>23</v>
      </c>
      <c r="D53" s="449">
        <f>E53+F53</f>
        <v>46</v>
      </c>
      <c r="E53" s="428">
        <v>18</v>
      </c>
      <c r="F53" s="349">
        <v>28</v>
      </c>
      <c r="G53" s="217"/>
      <c r="H53" s="115"/>
      <c r="I53" s="449">
        <f>J53+Q53+R53+S53</f>
        <v>46</v>
      </c>
      <c r="J53" s="449">
        <f>K53+N53+O53+P53</f>
        <v>41</v>
      </c>
      <c r="K53" s="449">
        <f>L53+M53</f>
        <v>12</v>
      </c>
      <c r="L53" s="349">
        <v>12</v>
      </c>
      <c r="M53" s="349"/>
      <c r="N53" s="349">
        <v>29</v>
      </c>
      <c r="O53" s="349"/>
      <c r="P53" s="350"/>
      <c r="Q53" s="350">
        <v>5</v>
      </c>
      <c r="R53" s="217"/>
      <c r="S53" s="217"/>
      <c r="T53" s="382">
        <f>N53+O53+P53+Q53+R53+S53</f>
        <v>34</v>
      </c>
      <c r="U53" s="312">
        <f>(K53/J53)*100</f>
        <v>29.268292682926827</v>
      </c>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row>
    <row r="54" spans="1:59" s="418" customFormat="1" ht="19.5" customHeight="1">
      <c r="A54" s="304" t="s">
        <v>26</v>
      </c>
      <c r="B54" s="305" t="s">
        <v>366</v>
      </c>
      <c r="C54" s="306">
        <f aca="true" t="shared" si="26" ref="C54:T54">SUM(C55:C57)</f>
        <v>348</v>
      </c>
      <c r="D54" s="306">
        <f t="shared" si="26"/>
        <v>384</v>
      </c>
      <c r="E54" s="306">
        <f t="shared" si="26"/>
        <v>117</v>
      </c>
      <c r="F54" s="306">
        <f t="shared" si="26"/>
        <v>267</v>
      </c>
      <c r="G54" s="306">
        <f t="shared" si="26"/>
        <v>3</v>
      </c>
      <c r="H54" s="306">
        <f t="shared" si="26"/>
        <v>2</v>
      </c>
      <c r="I54" s="306">
        <f t="shared" si="26"/>
        <v>379</v>
      </c>
      <c r="J54" s="306">
        <f t="shared" si="26"/>
        <v>334</v>
      </c>
      <c r="K54" s="306">
        <f t="shared" si="26"/>
        <v>191</v>
      </c>
      <c r="L54" s="306">
        <f t="shared" si="26"/>
        <v>191</v>
      </c>
      <c r="M54" s="306">
        <f t="shared" si="26"/>
        <v>0</v>
      </c>
      <c r="N54" s="306">
        <f t="shared" si="26"/>
        <v>141</v>
      </c>
      <c r="O54" s="306">
        <f t="shared" si="26"/>
        <v>0</v>
      </c>
      <c r="P54" s="306">
        <f t="shared" si="26"/>
        <v>2</v>
      </c>
      <c r="Q54" s="306">
        <f t="shared" si="26"/>
        <v>45</v>
      </c>
      <c r="R54" s="306">
        <f t="shared" si="26"/>
        <v>0</v>
      </c>
      <c r="S54" s="306">
        <f t="shared" si="26"/>
        <v>0</v>
      </c>
      <c r="T54" s="306">
        <f t="shared" si="26"/>
        <v>188</v>
      </c>
      <c r="U54" s="307">
        <f t="shared" si="2"/>
        <v>57.18562874251497</v>
      </c>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row>
    <row r="55" spans="1:59" s="426" customFormat="1" ht="12.75">
      <c r="A55" s="90" t="s">
        <v>369</v>
      </c>
      <c r="B55" s="320" t="s">
        <v>368</v>
      </c>
      <c r="C55" s="310">
        <v>66</v>
      </c>
      <c r="D55" s="382">
        <f>E55+F55</f>
        <v>79</v>
      </c>
      <c r="E55" s="446">
        <v>11</v>
      </c>
      <c r="F55" s="310">
        <v>68</v>
      </c>
      <c r="G55" s="310">
        <v>2</v>
      </c>
      <c r="H55" s="310">
        <v>1</v>
      </c>
      <c r="I55" s="382">
        <f>J55+Q55+R55+S55</f>
        <v>76</v>
      </c>
      <c r="J55" s="382">
        <f>K55+N55+O55+P55</f>
        <v>68</v>
      </c>
      <c r="K55" s="382">
        <f>L55+M55</f>
        <v>50</v>
      </c>
      <c r="L55" s="310">
        <v>50</v>
      </c>
      <c r="M55" s="310"/>
      <c r="N55" s="310">
        <v>18</v>
      </c>
      <c r="O55" s="310"/>
      <c r="P55" s="310"/>
      <c r="Q55" s="310">
        <v>8</v>
      </c>
      <c r="R55" s="310"/>
      <c r="S55" s="354"/>
      <c r="T55" s="382">
        <f>N55+O55+P55+Q55+R55+S55</f>
        <v>26</v>
      </c>
      <c r="U55" s="312">
        <f t="shared" si="2"/>
        <v>73.52941176470588</v>
      </c>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row>
    <row r="56" spans="1:59" s="418" customFormat="1" ht="19.5" customHeight="1">
      <c r="A56" s="90" t="s">
        <v>371</v>
      </c>
      <c r="B56" s="320" t="s">
        <v>370</v>
      </c>
      <c r="C56" s="310">
        <v>143</v>
      </c>
      <c r="D56" s="382">
        <f>E56+F56</f>
        <v>150</v>
      </c>
      <c r="E56" s="446">
        <v>51</v>
      </c>
      <c r="F56" s="310">
        <v>99</v>
      </c>
      <c r="G56" s="310">
        <v>1</v>
      </c>
      <c r="H56" s="310">
        <v>1</v>
      </c>
      <c r="I56" s="382">
        <f>J56+Q56+R56+S56</f>
        <v>148</v>
      </c>
      <c r="J56" s="382">
        <f>K56+N56+O56+P56</f>
        <v>128</v>
      </c>
      <c r="K56" s="382">
        <f>L56+M56</f>
        <v>70</v>
      </c>
      <c r="L56" s="310">
        <v>70</v>
      </c>
      <c r="M56" s="310"/>
      <c r="N56" s="310">
        <v>57</v>
      </c>
      <c r="O56" s="310"/>
      <c r="P56" s="310">
        <v>1</v>
      </c>
      <c r="Q56" s="310">
        <v>20</v>
      </c>
      <c r="R56" s="310"/>
      <c r="S56" s="354"/>
      <c r="T56" s="382">
        <f>N56+O56+P56+Q56+R56+S56</f>
        <v>78</v>
      </c>
      <c r="U56" s="312">
        <f t="shared" si="2"/>
        <v>54.6875</v>
      </c>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413"/>
      <c r="BE56" s="413"/>
      <c r="BF56" s="413"/>
      <c r="BG56" s="413"/>
    </row>
    <row r="57" spans="1:59" s="418" customFormat="1" ht="19.5" customHeight="1">
      <c r="A57" s="90" t="s">
        <v>373</v>
      </c>
      <c r="B57" s="320" t="s">
        <v>372</v>
      </c>
      <c r="C57" s="310">
        <v>139</v>
      </c>
      <c r="D57" s="382">
        <f>E57+F57</f>
        <v>155</v>
      </c>
      <c r="E57" s="446">
        <v>55</v>
      </c>
      <c r="F57" s="310">
        <v>100</v>
      </c>
      <c r="G57" s="310"/>
      <c r="H57" s="310"/>
      <c r="I57" s="382">
        <f>J57+Q57+R57+S57</f>
        <v>155</v>
      </c>
      <c r="J57" s="382">
        <f>K57+N57+O57+P57</f>
        <v>138</v>
      </c>
      <c r="K57" s="382">
        <f>L57+M57</f>
        <v>71</v>
      </c>
      <c r="L57" s="310">
        <v>71</v>
      </c>
      <c r="M57" s="310"/>
      <c r="N57" s="310">
        <v>66</v>
      </c>
      <c r="O57" s="310"/>
      <c r="P57" s="310">
        <v>1</v>
      </c>
      <c r="Q57" s="310">
        <v>17</v>
      </c>
      <c r="R57" s="310"/>
      <c r="S57" s="354"/>
      <c r="T57" s="382">
        <f>N57+O57+P57+Q57+R57+S57</f>
        <v>84</v>
      </c>
      <c r="U57" s="312">
        <f>(K57/J57)*100</f>
        <v>51.449275362318836</v>
      </c>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c r="BA57" s="413"/>
      <c r="BB57" s="413"/>
      <c r="BC57" s="413"/>
      <c r="BD57" s="413"/>
      <c r="BE57" s="413"/>
      <c r="BF57" s="413"/>
      <c r="BG57" s="413"/>
    </row>
    <row r="58" spans="1:59" s="418" customFormat="1" ht="19.5" customHeight="1">
      <c r="A58" s="304" t="s">
        <v>27</v>
      </c>
      <c r="B58" s="305" t="s">
        <v>374</v>
      </c>
      <c r="C58" s="319">
        <f>SUM(C59:C60)</f>
        <v>102</v>
      </c>
      <c r="D58" s="306">
        <f aca="true" t="shared" si="27" ref="D58:S58">SUM(D59:D60)</f>
        <v>145</v>
      </c>
      <c r="E58" s="306">
        <f t="shared" si="27"/>
        <v>18</v>
      </c>
      <c r="F58" s="306">
        <f t="shared" si="27"/>
        <v>127</v>
      </c>
      <c r="G58" s="306">
        <f t="shared" si="27"/>
        <v>0</v>
      </c>
      <c r="H58" s="306">
        <f t="shared" si="27"/>
        <v>0</v>
      </c>
      <c r="I58" s="306">
        <f t="shared" si="27"/>
        <v>145</v>
      </c>
      <c r="J58" s="306">
        <f t="shared" si="27"/>
        <v>139</v>
      </c>
      <c r="K58" s="306">
        <f t="shared" si="27"/>
        <v>106</v>
      </c>
      <c r="L58" s="306">
        <f t="shared" si="27"/>
        <v>106</v>
      </c>
      <c r="M58" s="306">
        <f t="shared" si="27"/>
        <v>0</v>
      </c>
      <c r="N58" s="306">
        <f t="shared" si="27"/>
        <v>33</v>
      </c>
      <c r="O58" s="306">
        <f t="shared" si="27"/>
        <v>0</v>
      </c>
      <c r="P58" s="306">
        <f t="shared" si="27"/>
        <v>0</v>
      </c>
      <c r="Q58" s="306">
        <f t="shared" si="27"/>
        <v>6</v>
      </c>
      <c r="R58" s="306">
        <f t="shared" si="27"/>
        <v>0</v>
      </c>
      <c r="S58" s="306">
        <f t="shared" si="27"/>
        <v>0</v>
      </c>
      <c r="T58" s="306">
        <f>SUM(T59:T60)</f>
        <v>39</v>
      </c>
      <c r="U58" s="307">
        <f t="shared" si="2"/>
        <v>76.2589928057554</v>
      </c>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3"/>
      <c r="BC58" s="413"/>
      <c r="BD58" s="413"/>
      <c r="BE58" s="413"/>
      <c r="BF58" s="413"/>
      <c r="BG58" s="413"/>
    </row>
    <row r="59" spans="1:59" s="426" customFormat="1" ht="21" customHeight="1">
      <c r="A59" s="90" t="s">
        <v>375</v>
      </c>
      <c r="B59" s="320" t="s">
        <v>376</v>
      </c>
      <c r="C59" s="310">
        <v>48</v>
      </c>
      <c r="D59" s="382">
        <f>E59+F59</f>
        <v>71</v>
      </c>
      <c r="E59" s="311">
        <v>11</v>
      </c>
      <c r="F59" s="310">
        <v>60</v>
      </c>
      <c r="G59" s="217"/>
      <c r="H59" s="354"/>
      <c r="I59" s="382">
        <f>J59+Q59+R59+S59</f>
        <v>71</v>
      </c>
      <c r="J59" s="382">
        <f>K59+N59+O59+P59</f>
        <v>67</v>
      </c>
      <c r="K59" s="382">
        <f>L59+M59</f>
        <v>51</v>
      </c>
      <c r="L59" s="310">
        <v>51</v>
      </c>
      <c r="M59" s="310">
        <v>0</v>
      </c>
      <c r="N59" s="310">
        <v>16</v>
      </c>
      <c r="O59" s="310">
        <v>0</v>
      </c>
      <c r="P59" s="310">
        <v>0</v>
      </c>
      <c r="Q59" s="310">
        <v>4</v>
      </c>
      <c r="R59" s="354"/>
      <c r="S59" s="354"/>
      <c r="T59" s="382">
        <f>N59+O59+P59+Q59+R59+S59</f>
        <v>20</v>
      </c>
      <c r="U59" s="312">
        <f t="shared" si="2"/>
        <v>76.11940298507463</v>
      </c>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3"/>
      <c r="BG59" s="413"/>
    </row>
    <row r="60" spans="1:59" s="418" customFormat="1" ht="19.5" customHeight="1">
      <c r="A60" s="90" t="s">
        <v>377</v>
      </c>
      <c r="B60" s="320" t="s">
        <v>378</v>
      </c>
      <c r="C60" s="310">
        <v>54</v>
      </c>
      <c r="D60" s="382">
        <f>E60+F60</f>
        <v>74</v>
      </c>
      <c r="E60" s="311">
        <v>7</v>
      </c>
      <c r="F60" s="310">
        <v>67</v>
      </c>
      <c r="G60" s="217"/>
      <c r="H60" s="354"/>
      <c r="I60" s="382">
        <f>J60+Q60+R60+S60</f>
        <v>74</v>
      </c>
      <c r="J60" s="382">
        <f>K60+N60+O60+P60</f>
        <v>72</v>
      </c>
      <c r="K60" s="382">
        <f>L60+M60</f>
        <v>55</v>
      </c>
      <c r="L60" s="310">
        <v>55</v>
      </c>
      <c r="M60" s="310">
        <v>0</v>
      </c>
      <c r="N60" s="310">
        <v>17</v>
      </c>
      <c r="O60" s="310">
        <v>0</v>
      </c>
      <c r="P60" s="310">
        <v>0</v>
      </c>
      <c r="Q60" s="310">
        <v>2</v>
      </c>
      <c r="R60" s="354"/>
      <c r="S60" s="354"/>
      <c r="T60" s="382">
        <f>N60+O60+P60+Q60+R60+S60</f>
        <v>19</v>
      </c>
      <c r="U60" s="312">
        <f t="shared" si="2"/>
        <v>76.38888888888889</v>
      </c>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c r="BB60" s="413"/>
      <c r="BC60" s="413"/>
      <c r="BD60" s="413"/>
      <c r="BE60" s="413"/>
      <c r="BF60" s="413"/>
      <c r="BG60" s="413"/>
    </row>
    <row r="61" spans="1:59" s="418" customFormat="1" ht="19.5" customHeight="1">
      <c r="A61" s="304" t="s">
        <v>29</v>
      </c>
      <c r="B61" s="305" t="s">
        <v>379</v>
      </c>
      <c r="C61" s="306">
        <f aca="true" t="shared" si="28" ref="C61:S61">SUM(C62:C64)</f>
        <v>232</v>
      </c>
      <c r="D61" s="306">
        <f t="shared" si="28"/>
        <v>263</v>
      </c>
      <c r="E61" s="306">
        <f t="shared" si="28"/>
        <v>69</v>
      </c>
      <c r="F61" s="306">
        <f t="shared" si="28"/>
        <v>194</v>
      </c>
      <c r="G61" s="306">
        <f t="shared" si="28"/>
        <v>0</v>
      </c>
      <c r="H61" s="306">
        <f t="shared" si="28"/>
        <v>0</v>
      </c>
      <c r="I61" s="306">
        <f t="shared" si="28"/>
        <v>263</v>
      </c>
      <c r="J61" s="306">
        <f t="shared" si="28"/>
        <v>242</v>
      </c>
      <c r="K61" s="306">
        <f t="shared" si="28"/>
        <v>177</v>
      </c>
      <c r="L61" s="306">
        <f t="shared" si="28"/>
        <v>177</v>
      </c>
      <c r="M61" s="306">
        <f t="shared" si="28"/>
        <v>0</v>
      </c>
      <c r="N61" s="306">
        <f t="shared" si="28"/>
        <v>65</v>
      </c>
      <c r="O61" s="306">
        <f t="shared" si="28"/>
        <v>0</v>
      </c>
      <c r="P61" s="306">
        <f t="shared" si="28"/>
        <v>0</v>
      </c>
      <c r="Q61" s="306">
        <f t="shared" si="28"/>
        <v>21</v>
      </c>
      <c r="R61" s="306">
        <f t="shared" si="28"/>
        <v>0</v>
      </c>
      <c r="S61" s="306">
        <f t="shared" si="28"/>
        <v>0</v>
      </c>
      <c r="T61" s="306">
        <f>SUM(T62:T64)</f>
        <v>86</v>
      </c>
      <c r="U61" s="307">
        <f t="shared" si="2"/>
        <v>73.14049586776859</v>
      </c>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c r="AY61" s="413"/>
      <c r="AZ61" s="413"/>
      <c r="BA61" s="413"/>
      <c r="BB61" s="413"/>
      <c r="BC61" s="413"/>
      <c r="BD61" s="413"/>
      <c r="BE61" s="413"/>
      <c r="BF61" s="413"/>
      <c r="BG61" s="413"/>
    </row>
    <row r="62" spans="1:59" s="426" customFormat="1" ht="12.75">
      <c r="A62" s="308">
        <v>41</v>
      </c>
      <c r="B62" s="321" t="s">
        <v>380</v>
      </c>
      <c r="C62" s="450">
        <v>35</v>
      </c>
      <c r="D62" s="382">
        <f>E62+F62</f>
        <v>45</v>
      </c>
      <c r="E62" s="474">
        <v>1</v>
      </c>
      <c r="F62" s="451">
        <v>44</v>
      </c>
      <c r="G62" s="354"/>
      <c r="H62" s="354"/>
      <c r="I62" s="382">
        <f>J62+Q62+R62+S62</f>
        <v>45</v>
      </c>
      <c r="J62" s="382">
        <f>K62+N62+O62+P62</f>
        <v>45</v>
      </c>
      <c r="K62" s="382">
        <f>L62+M62</f>
        <v>42</v>
      </c>
      <c r="L62" s="451">
        <v>42</v>
      </c>
      <c r="M62" s="451"/>
      <c r="N62" s="451">
        <v>3</v>
      </c>
      <c r="O62" s="451"/>
      <c r="P62" s="451"/>
      <c r="Q62" s="451">
        <v>0</v>
      </c>
      <c r="R62" s="451"/>
      <c r="S62" s="451"/>
      <c r="T62" s="382">
        <f>N62+O62+P62+Q62+R62+S62</f>
        <v>3</v>
      </c>
      <c r="U62" s="312">
        <f t="shared" si="2"/>
        <v>93.33333333333333</v>
      </c>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row>
    <row r="63" spans="1:59" s="418" customFormat="1" ht="19.5" customHeight="1">
      <c r="A63" s="308">
        <v>42</v>
      </c>
      <c r="B63" s="321" t="s">
        <v>381</v>
      </c>
      <c r="C63" s="450">
        <v>80</v>
      </c>
      <c r="D63" s="382">
        <f>E63+F63</f>
        <v>91</v>
      </c>
      <c r="E63" s="474">
        <v>30</v>
      </c>
      <c r="F63" s="451">
        <v>61</v>
      </c>
      <c r="G63" s="354"/>
      <c r="H63" s="354"/>
      <c r="I63" s="382">
        <f>J63+Q63+R63+S63</f>
        <v>91</v>
      </c>
      <c r="J63" s="382">
        <f>K63+N63+O63+P63</f>
        <v>83</v>
      </c>
      <c r="K63" s="382">
        <f>L63+M63</f>
        <v>56</v>
      </c>
      <c r="L63" s="451">
        <v>56</v>
      </c>
      <c r="M63" s="451"/>
      <c r="N63" s="451">
        <v>27</v>
      </c>
      <c r="O63" s="451"/>
      <c r="P63" s="451"/>
      <c r="Q63" s="451">
        <v>8</v>
      </c>
      <c r="R63" s="451"/>
      <c r="S63" s="451"/>
      <c r="T63" s="382">
        <f>N63+O63+P63+Q63+R63+S63</f>
        <v>35</v>
      </c>
      <c r="U63" s="312">
        <f>(K63/J63)*100</f>
        <v>67.46987951807229</v>
      </c>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row>
    <row r="64" spans="1:59" s="418" customFormat="1" ht="19.5" customHeight="1">
      <c r="A64" s="308">
        <v>43</v>
      </c>
      <c r="B64" s="321" t="s">
        <v>382</v>
      </c>
      <c r="C64" s="450">
        <v>117</v>
      </c>
      <c r="D64" s="382">
        <f>E64+F64</f>
        <v>127</v>
      </c>
      <c r="E64" s="474">
        <f>36+1+1</f>
        <v>38</v>
      </c>
      <c r="F64" s="451">
        <v>89</v>
      </c>
      <c r="G64" s="354"/>
      <c r="H64" s="354"/>
      <c r="I64" s="382">
        <f>J64+Q64+R64+S64</f>
        <v>127</v>
      </c>
      <c r="J64" s="382">
        <f>K64+N64+O64+P64</f>
        <v>114</v>
      </c>
      <c r="K64" s="382">
        <f>L64+M64</f>
        <v>79</v>
      </c>
      <c r="L64" s="451">
        <v>79</v>
      </c>
      <c r="M64" s="451"/>
      <c r="N64" s="451">
        <v>35</v>
      </c>
      <c r="O64" s="451"/>
      <c r="P64" s="451"/>
      <c r="Q64" s="451">
        <f>14-1</f>
        <v>13</v>
      </c>
      <c r="R64" s="451"/>
      <c r="S64" s="451"/>
      <c r="T64" s="382">
        <f>N64+O64+P64+Q64+R64+S64</f>
        <v>48</v>
      </c>
      <c r="U64" s="312">
        <f t="shared" si="2"/>
        <v>69.2982456140351</v>
      </c>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c r="BC64" s="413"/>
      <c r="BD64" s="413"/>
      <c r="BE64" s="413"/>
      <c r="BF64" s="413"/>
      <c r="BG64" s="413"/>
    </row>
    <row r="65" spans="1:59" s="418" customFormat="1" ht="19.5" customHeight="1">
      <c r="A65" s="304" t="s">
        <v>30</v>
      </c>
      <c r="B65" s="305" t="s">
        <v>383</v>
      </c>
      <c r="C65" s="306">
        <f>SUM(C66:C67)</f>
        <v>113</v>
      </c>
      <c r="D65" s="306">
        <f aca="true" t="shared" si="29" ref="D65:T65">SUM(D66:D67)</f>
        <v>134</v>
      </c>
      <c r="E65" s="306">
        <f t="shared" si="29"/>
        <v>41</v>
      </c>
      <c r="F65" s="306">
        <f t="shared" si="29"/>
        <v>93</v>
      </c>
      <c r="G65" s="306">
        <f t="shared" si="29"/>
        <v>1</v>
      </c>
      <c r="H65" s="306">
        <f t="shared" si="29"/>
        <v>0</v>
      </c>
      <c r="I65" s="306">
        <f t="shared" si="29"/>
        <v>133</v>
      </c>
      <c r="J65" s="306">
        <f t="shared" si="29"/>
        <v>118</v>
      </c>
      <c r="K65" s="306">
        <f t="shared" si="29"/>
        <v>72</v>
      </c>
      <c r="L65" s="306">
        <f t="shared" si="29"/>
        <v>71</v>
      </c>
      <c r="M65" s="306">
        <f t="shared" si="29"/>
        <v>1</v>
      </c>
      <c r="N65" s="306">
        <f t="shared" si="29"/>
        <v>46</v>
      </c>
      <c r="O65" s="306">
        <f t="shared" si="29"/>
        <v>0</v>
      </c>
      <c r="P65" s="306">
        <f t="shared" si="29"/>
        <v>0</v>
      </c>
      <c r="Q65" s="306">
        <f t="shared" si="29"/>
        <v>15</v>
      </c>
      <c r="R65" s="306">
        <f t="shared" si="29"/>
        <v>0</v>
      </c>
      <c r="S65" s="306">
        <f t="shared" si="29"/>
        <v>0</v>
      </c>
      <c r="T65" s="306">
        <f t="shared" si="29"/>
        <v>61</v>
      </c>
      <c r="U65" s="307">
        <f t="shared" si="2"/>
        <v>61.016949152542374</v>
      </c>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c r="BB65" s="413"/>
      <c r="BC65" s="413"/>
      <c r="BD65" s="413"/>
      <c r="BE65" s="413"/>
      <c r="BF65" s="413"/>
      <c r="BG65" s="413"/>
    </row>
    <row r="66" spans="1:59" s="426" customFormat="1" ht="12.75">
      <c r="A66" s="308">
        <v>44</v>
      </c>
      <c r="B66" s="320" t="s">
        <v>335</v>
      </c>
      <c r="C66" s="431">
        <v>58</v>
      </c>
      <c r="D66" s="382">
        <f>E66+F66</f>
        <v>68</v>
      </c>
      <c r="E66" s="432">
        <v>19</v>
      </c>
      <c r="F66" s="431">
        <v>49</v>
      </c>
      <c r="G66" s="431">
        <v>1</v>
      </c>
      <c r="H66" s="354"/>
      <c r="I66" s="382">
        <f>J66+Q66+R66+S66</f>
        <v>67</v>
      </c>
      <c r="J66" s="382">
        <f>K66+N66+O66+P66</f>
        <v>67</v>
      </c>
      <c r="K66" s="382">
        <f>L66+M66</f>
        <v>39</v>
      </c>
      <c r="L66" s="431">
        <v>38</v>
      </c>
      <c r="M66" s="431">
        <v>1</v>
      </c>
      <c r="N66" s="431">
        <v>28</v>
      </c>
      <c r="O66" s="431"/>
      <c r="P66" s="431"/>
      <c r="Q66" s="431"/>
      <c r="R66" s="322"/>
      <c r="S66" s="322"/>
      <c r="T66" s="382">
        <f>N66+O66+P66+Q66+R66+S66</f>
        <v>28</v>
      </c>
      <c r="U66" s="312">
        <f t="shared" si="2"/>
        <v>58.2089552238806</v>
      </c>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3"/>
      <c r="AZ66" s="413"/>
      <c r="BA66" s="413"/>
      <c r="BB66" s="413"/>
      <c r="BC66" s="413"/>
      <c r="BD66" s="413"/>
      <c r="BE66" s="413"/>
      <c r="BF66" s="413"/>
      <c r="BG66" s="413"/>
    </row>
    <row r="67" spans="1:59" s="418" customFormat="1" ht="19.5" customHeight="1">
      <c r="A67" s="308">
        <v>45</v>
      </c>
      <c r="B67" s="320" t="s">
        <v>384</v>
      </c>
      <c r="C67" s="431">
        <v>55</v>
      </c>
      <c r="D67" s="382">
        <f>E67+F67</f>
        <v>66</v>
      </c>
      <c r="E67" s="432">
        <v>22</v>
      </c>
      <c r="F67" s="431">
        <v>44</v>
      </c>
      <c r="G67" s="431"/>
      <c r="H67" s="354"/>
      <c r="I67" s="382">
        <f>J67+Q67+R67+S67</f>
        <v>66</v>
      </c>
      <c r="J67" s="382">
        <f>K67+N67+O67+P67</f>
        <v>51</v>
      </c>
      <c r="K67" s="382">
        <f>L67+M67</f>
        <v>33</v>
      </c>
      <c r="L67" s="431">
        <v>33</v>
      </c>
      <c r="M67" s="431"/>
      <c r="N67" s="431">
        <v>18</v>
      </c>
      <c r="O67" s="431"/>
      <c r="P67" s="431"/>
      <c r="Q67" s="431">
        <v>15</v>
      </c>
      <c r="R67" s="323"/>
      <c r="S67" s="323"/>
      <c r="T67" s="382">
        <f>N67+O67+P67+Q67+R67+S67</f>
        <v>33</v>
      </c>
      <c r="U67" s="312">
        <f t="shared" si="2"/>
        <v>64.70588235294117</v>
      </c>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c r="AY67" s="413"/>
      <c r="AZ67" s="413"/>
      <c r="BA67" s="413"/>
      <c r="BB67" s="413"/>
      <c r="BC67" s="413"/>
      <c r="BD67" s="413"/>
      <c r="BE67" s="413"/>
      <c r="BF67" s="413"/>
      <c r="BG67" s="413"/>
    </row>
    <row r="68" spans="1:59" s="418" customFormat="1" ht="19.5" customHeight="1">
      <c r="A68" s="304" t="s">
        <v>104</v>
      </c>
      <c r="B68" s="305" t="s">
        <v>385</v>
      </c>
      <c r="C68" s="325">
        <f>SUM(C69:C70)</f>
        <v>219</v>
      </c>
      <c r="D68" s="325">
        <f aca="true" t="shared" si="30" ref="D68:T68">SUM(D69:D70)</f>
        <v>234</v>
      </c>
      <c r="E68" s="325">
        <f t="shared" si="30"/>
        <v>86</v>
      </c>
      <c r="F68" s="325">
        <f t="shared" si="30"/>
        <v>148</v>
      </c>
      <c r="G68" s="325">
        <f t="shared" si="30"/>
        <v>0</v>
      </c>
      <c r="H68" s="325">
        <f t="shared" si="30"/>
        <v>0</v>
      </c>
      <c r="I68" s="325">
        <f t="shared" si="30"/>
        <v>234</v>
      </c>
      <c r="J68" s="325">
        <f t="shared" si="30"/>
        <v>188</v>
      </c>
      <c r="K68" s="325">
        <f t="shared" si="30"/>
        <v>137</v>
      </c>
      <c r="L68" s="325">
        <f t="shared" si="30"/>
        <v>136</v>
      </c>
      <c r="M68" s="325">
        <f t="shared" si="30"/>
        <v>1</v>
      </c>
      <c r="N68" s="325">
        <f t="shared" si="30"/>
        <v>50</v>
      </c>
      <c r="O68" s="325">
        <f t="shared" si="30"/>
        <v>1</v>
      </c>
      <c r="P68" s="325">
        <f t="shared" si="30"/>
        <v>0</v>
      </c>
      <c r="Q68" s="325">
        <f>SUM(Q69:Q70)</f>
        <v>46</v>
      </c>
      <c r="R68" s="325">
        <f t="shared" si="30"/>
        <v>0</v>
      </c>
      <c r="S68" s="325">
        <f t="shared" si="30"/>
        <v>0</v>
      </c>
      <c r="T68" s="325">
        <f t="shared" si="30"/>
        <v>97</v>
      </c>
      <c r="U68" s="307">
        <f t="shared" si="2"/>
        <v>72.87234042553192</v>
      </c>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row>
    <row r="69" spans="1:59" s="426" customFormat="1" ht="12.75">
      <c r="A69" s="308">
        <v>46</v>
      </c>
      <c r="B69" s="320" t="s">
        <v>386</v>
      </c>
      <c r="C69" s="431">
        <v>71</v>
      </c>
      <c r="D69" s="382">
        <f>E69+F69</f>
        <v>85</v>
      </c>
      <c r="E69" s="432">
        <v>9</v>
      </c>
      <c r="F69" s="431">
        <v>76</v>
      </c>
      <c r="G69" s="431"/>
      <c r="H69" s="354"/>
      <c r="I69" s="382">
        <f>J69+Q69+R69+S69</f>
        <v>85</v>
      </c>
      <c r="J69" s="382">
        <f>K69+N69+O69+P69</f>
        <v>82</v>
      </c>
      <c r="K69" s="382">
        <f>L69+M69</f>
        <v>74</v>
      </c>
      <c r="L69" s="431">
        <v>74</v>
      </c>
      <c r="M69" s="431"/>
      <c r="N69" s="431">
        <v>8</v>
      </c>
      <c r="O69" s="431"/>
      <c r="P69" s="431"/>
      <c r="Q69" s="431">
        <v>3</v>
      </c>
      <c r="R69" s="431"/>
      <c r="S69" s="354"/>
      <c r="T69" s="382">
        <f>N69+O69+P69+Q69+R69+S69</f>
        <v>11</v>
      </c>
      <c r="U69" s="312">
        <f>(K69/J69)*100</f>
        <v>90.2439024390244</v>
      </c>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c r="AY69" s="413"/>
      <c r="AZ69" s="413"/>
      <c r="BA69" s="413"/>
      <c r="BB69" s="413"/>
      <c r="BC69" s="413"/>
      <c r="BD69" s="413"/>
      <c r="BE69" s="413"/>
      <c r="BF69" s="413"/>
      <c r="BG69" s="413"/>
    </row>
    <row r="70" spans="1:59" s="418" customFormat="1" ht="19.5" customHeight="1">
      <c r="A70" s="308">
        <v>47</v>
      </c>
      <c r="B70" s="321" t="s">
        <v>387</v>
      </c>
      <c r="C70" s="431">
        <v>148</v>
      </c>
      <c r="D70" s="382">
        <f>E70+F70</f>
        <v>149</v>
      </c>
      <c r="E70" s="475">
        <v>77</v>
      </c>
      <c r="F70" s="431">
        <v>72</v>
      </c>
      <c r="G70" s="431"/>
      <c r="H70" s="354"/>
      <c r="I70" s="382">
        <f>J70+Q70+R70+S70</f>
        <v>149</v>
      </c>
      <c r="J70" s="382">
        <f>K70+N70+O70+P70</f>
        <v>106</v>
      </c>
      <c r="K70" s="382">
        <f>L70+M70</f>
        <v>63</v>
      </c>
      <c r="L70" s="431">
        <v>62</v>
      </c>
      <c r="M70" s="465">
        <v>1</v>
      </c>
      <c r="N70" s="431">
        <v>42</v>
      </c>
      <c r="O70" s="431">
        <v>1</v>
      </c>
      <c r="P70" s="431"/>
      <c r="Q70" s="431">
        <v>43</v>
      </c>
      <c r="R70" s="431"/>
      <c r="S70" s="354"/>
      <c r="T70" s="382">
        <f>N70+O70+P70+Q70+R70+S70</f>
        <v>86</v>
      </c>
      <c r="U70" s="312">
        <f>(K70/J70)*100</f>
        <v>59.43396226415094</v>
      </c>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c r="AY70" s="413"/>
      <c r="AZ70" s="413"/>
      <c r="BA70" s="413"/>
      <c r="BB70" s="413"/>
      <c r="BC70" s="413"/>
      <c r="BD70" s="413"/>
      <c r="BE70" s="413"/>
      <c r="BF70" s="413"/>
      <c r="BG70" s="413"/>
    </row>
    <row r="71" spans="1:21" s="413" customFormat="1" ht="28.5" customHeight="1">
      <c r="A71" s="629" t="s">
        <v>441</v>
      </c>
      <c r="B71" s="629"/>
      <c r="C71" s="629"/>
      <c r="D71" s="629"/>
      <c r="E71" s="629"/>
      <c r="F71" s="629"/>
      <c r="G71" s="629"/>
      <c r="H71" s="629"/>
      <c r="I71" s="629"/>
      <c r="J71" s="629"/>
      <c r="K71" s="629"/>
      <c r="L71" s="629"/>
      <c r="M71" s="629"/>
      <c r="N71" s="629"/>
      <c r="O71" s="629"/>
      <c r="P71" s="629"/>
      <c r="Q71" s="629"/>
      <c r="R71" s="629"/>
      <c r="S71" s="629"/>
      <c r="T71" s="629"/>
      <c r="U71" s="629"/>
    </row>
    <row r="72" spans="1:21" ht="16.5" customHeight="1">
      <c r="A72" s="537" t="s">
        <v>283</v>
      </c>
      <c r="B72" s="537"/>
      <c r="C72" s="537"/>
      <c r="D72" s="537"/>
      <c r="E72" s="537"/>
      <c r="F72" s="230"/>
      <c r="G72" s="230"/>
      <c r="H72" s="230"/>
      <c r="I72" s="177"/>
      <c r="J72" s="177"/>
      <c r="K72" s="177"/>
      <c r="L72" s="177"/>
      <c r="M72" s="177"/>
      <c r="N72" s="539" t="str">
        <f>TT!C5</f>
        <v>PHÓ CỤC TRƯỞNG</v>
      </c>
      <c r="O72" s="539"/>
      <c r="P72" s="539"/>
      <c r="Q72" s="539"/>
      <c r="R72" s="539"/>
      <c r="S72" s="539"/>
      <c r="T72" s="539"/>
      <c r="U72" s="539"/>
    </row>
    <row r="73" spans="1:21" s="490" customFormat="1" ht="67.5" customHeight="1">
      <c r="A73" s="485"/>
      <c r="B73" s="527" t="s">
        <v>458</v>
      </c>
      <c r="C73" s="527"/>
      <c r="D73" s="527"/>
      <c r="E73" s="485"/>
      <c r="F73" s="487"/>
      <c r="G73" s="487"/>
      <c r="H73" s="487"/>
      <c r="I73" s="488"/>
      <c r="J73" s="488"/>
      <c r="K73" s="488"/>
      <c r="L73" s="488"/>
      <c r="M73" s="488"/>
      <c r="N73" s="488"/>
      <c r="O73" s="488"/>
      <c r="P73" s="527" t="s">
        <v>458</v>
      </c>
      <c r="Q73" s="527"/>
      <c r="R73" s="527"/>
      <c r="S73" s="486"/>
      <c r="T73" s="489"/>
      <c r="U73" s="489"/>
    </row>
    <row r="74" spans="1:22" ht="16.5">
      <c r="A74" s="540" t="str">
        <f>TT!C6</f>
        <v>Nguyễn Thị Nga</v>
      </c>
      <c r="B74" s="540"/>
      <c r="C74" s="540"/>
      <c r="D74" s="540"/>
      <c r="E74" s="540"/>
      <c r="F74" s="231" t="s">
        <v>2</v>
      </c>
      <c r="G74" s="231"/>
      <c r="H74" s="231"/>
      <c r="I74" s="231"/>
      <c r="J74" s="231"/>
      <c r="K74" s="231"/>
      <c r="L74" s="231"/>
      <c r="M74" s="231"/>
      <c r="N74" s="541" t="str">
        <f>TT!C3</f>
        <v>Lường Quang Yên</v>
      </c>
      <c r="O74" s="541"/>
      <c r="P74" s="541"/>
      <c r="Q74" s="541"/>
      <c r="R74" s="541"/>
      <c r="S74" s="541"/>
      <c r="T74" s="541"/>
      <c r="U74" s="541"/>
      <c r="V74" s="6"/>
    </row>
    <row r="75" spans="1:22" ht="15.75">
      <c r="A75" s="231"/>
      <c r="B75" s="231"/>
      <c r="C75" s="231"/>
      <c r="D75" s="231"/>
      <c r="E75" s="231"/>
      <c r="F75" s="231"/>
      <c r="G75" s="231"/>
      <c r="H75" s="231"/>
      <c r="I75" s="231"/>
      <c r="J75" s="231"/>
      <c r="K75" s="231"/>
      <c r="L75" s="231"/>
      <c r="M75" s="231"/>
      <c r="N75" s="241"/>
      <c r="O75" s="241"/>
      <c r="P75" s="241"/>
      <c r="Q75" s="241"/>
      <c r="R75" s="241"/>
      <c r="S75" s="241"/>
      <c r="T75" s="241"/>
      <c r="U75" s="241"/>
      <c r="V75" s="6"/>
    </row>
    <row r="76" ht="15.75">
      <c r="V76" s="419"/>
    </row>
    <row r="77" ht="15.75">
      <c r="V77" s="6"/>
    </row>
  </sheetData>
  <sheetProtection formatCells="0" formatColumns="0" formatRows="0" insertRows="0" deleteRows="0"/>
  <mergeCells count="36">
    <mergeCell ref="P2:U2"/>
    <mergeCell ref="T3:T7"/>
    <mergeCell ref="G3:G7"/>
    <mergeCell ref="R4:R7"/>
    <mergeCell ref="I3:I7"/>
    <mergeCell ref="K5:K7"/>
    <mergeCell ref="L5:M6"/>
    <mergeCell ref="N5:N7"/>
    <mergeCell ref="A1:D1"/>
    <mergeCell ref="E1:O1"/>
    <mergeCell ref="P1:U1"/>
    <mergeCell ref="C3:C7"/>
    <mergeCell ref="D3:D7"/>
    <mergeCell ref="E3:F3"/>
    <mergeCell ref="K4:P4"/>
    <mergeCell ref="O5:O7"/>
    <mergeCell ref="Q4:Q7"/>
    <mergeCell ref="J3:S3"/>
    <mergeCell ref="A74:E74"/>
    <mergeCell ref="N74:U74"/>
    <mergeCell ref="A8:B8"/>
    <mergeCell ref="S4:S7"/>
    <mergeCell ref="H3:H7"/>
    <mergeCell ref="P5:P7"/>
    <mergeCell ref="F4:F7"/>
    <mergeCell ref="E4:E7"/>
    <mergeCell ref="A3:A7"/>
    <mergeCell ref="A72:E72"/>
    <mergeCell ref="B73:D73"/>
    <mergeCell ref="P73:R73"/>
    <mergeCell ref="B3:B7"/>
    <mergeCell ref="N72:U72"/>
    <mergeCell ref="J4:J7"/>
    <mergeCell ref="U3:U7"/>
    <mergeCell ref="A9:B9"/>
    <mergeCell ref="A71:U71"/>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ASUS</cp:lastModifiedBy>
  <cp:lastPrinted>2021-03-02T00:51:26Z</cp:lastPrinted>
  <dcterms:created xsi:type="dcterms:W3CDTF">2004-03-07T02:36:29Z</dcterms:created>
  <dcterms:modified xsi:type="dcterms:W3CDTF">2021-03-03T01:35:14Z</dcterms:modified>
  <cp:category/>
  <cp:version/>
  <cp:contentType/>
  <cp:contentStatus/>
</cp:coreProperties>
</file>